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kovarikova\Desktop\Cyklodop\2016_17\Kalkulace\"/>
    </mc:Choice>
  </mc:AlternateContent>
  <bookViews>
    <workbookView xWindow="0" yWindow="30" windowWidth="20400" windowHeight="77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List1!$A$1:$AC$962</definedName>
  </definedNames>
  <calcPr calcId="162913"/>
</workbook>
</file>

<file path=xl/calcChain.xml><?xml version="1.0" encoding="utf-8"?>
<calcChain xmlns="http://schemas.openxmlformats.org/spreadsheetml/2006/main">
  <c r="D961" i="1" l="1"/>
  <c r="D960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36" i="1"/>
  <c r="D962" i="1" l="1"/>
  <c r="E959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36" i="1"/>
  <c r="AC959" i="1" l="1"/>
  <c r="AC960" i="1" s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36" i="1"/>
  <c r="Q171" i="1" l="1"/>
  <c r="R171" i="1" s="1"/>
  <c r="Q179" i="1"/>
  <c r="R179" i="1" s="1"/>
  <c r="H956" i="1"/>
  <c r="H954" i="1"/>
  <c r="I954" i="1" s="1"/>
  <c r="K954" i="1" s="1"/>
  <c r="H955" i="1"/>
  <c r="I955" i="1" s="1"/>
  <c r="K955" i="1" s="1"/>
  <c r="H953" i="1"/>
  <c r="I953" i="1" s="1"/>
  <c r="I944" i="1"/>
  <c r="K944" i="1" s="1"/>
  <c r="I938" i="1"/>
  <c r="I943" i="1"/>
  <c r="K943" i="1" s="1"/>
  <c r="I941" i="1"/>
  <c r="K941" i="1" s="1"/>
  <c r="I942" i="1"/>
  <c r="K942" i="1" s="1"/>
  <c r="I940" i="1"/>
  <c r="K940" i="1" s="1"/>
  <c r="I939" i="1"/>
  <c r="K939" i="1" s="1"/>
  <c r="I937" i="1"/>
  <c r="K937" i="1" s="1"/>
  <c r="I958" i="1"/>
  <c r="K958" i="1" s="1"/>
  <c r="I957" i="1"/>
  <c r="K957" i="1" s="1"/>
  <c r="I952" i="1"/>
  <c r="K952" i="1" s="1"/>
  <c r="I950" i="1"/>
  <c r="K950" i="1" s="1"/>
  <c r="I951" i="1"/>
  <c r="K951" i="1" s="1"/>
  <c r="I947" i="1"/>
  <c r="K947" i="1" s="1"/>
  <c r="I948" i="1"/>
  <c r="K948" i="1" s="1"/>
  <c r="I949" i="1"/>
  <c r="K949" i="1" s="1"/>
  <c r="I945" i="1"/>
  <c r="K945" i="1" s="1"/>
  <c r="P949" i="1" l="1"/>
  <c r="N949" i="1"/>
  <c r="O949" i="1" s="1"/>
  <c r="P947" i="1"/>
  <c r="N947" i="1"/>
  <c r="O947" i="1" s="1"/>
  <c r="P950" i="1"/>
  <c r="N950" i="1"/>
  <c r="O950" i="1" s="1"/>
  <c r="P957" i="1"/>
  <c r="N957" i="1"/>
  <c r="O957" i="1" s="1"/>
  <c r="P937" i="1"/>
  <c r="N937" i="1"/>
  <c r="O937" i="1" s="1"/>
  <c r="N940" i="1"/>
  <c r="O940" i="1" s="1"/>
  <c r="P940" i="1"/>
  <c r="P941" i="1"/>
  <c r="N941" i="1"/>
  <c r="O941" i="1" s="1"/>
  <c r="P954" i="1"/>
  <c r="N954" i="1"/>
  <c r="O954" i="1" s="1"/>
  <c r="P945" i="1"/>
  <c r="N945" i="1"/>
  <c r="O945" i="1" s="1"/>
  <c r="N948" i="1"/>
  <c r="O948" i="1" s="1"/>
  <c r="P948" i="1"/>
  <c r="P951" i="1"/>
  <c r="N951" i="1"/>
  <c r="O951" i="1" s="1"/>
  <c r="N952" i="1"/>
  <c r="O952" i="1" s="1"/>
  <c r="P952" i="1"/>
  <c r="P958" i="1"/>
  <c r="N958" i="1"/>
  <c r="O958" i="1" s="1"/>
  <c r="P939" i="1"/>
  <c r="N939" i="1"/>
  <c r="O939" i="1" s="1"/>
  <c r="P942" i="1"/>
  <c r="N942" i="1"/>
  <c r="O942" i="1" s="1"/>
  <c r="P943" i="1"/>
  <c r="N943" i="1"/>
  <c r="O943" i="1" s="1"/>
  <c r="N944" i="1"/>
  <c r="O944" i="1" s="1"/>
  <c r="P944" i="1"/>
  <c r="P955" i="1"/>
  <c r="N955" i="1"/>
  <c r="O955" i="1" s="1"/>
  <c r="Q955" i="1"/>
  <c r="R955" i="1" s="1"/>
  <c r="Q948" i="1"/>
  <c r="R948" i="1" s="1"/>
  <c r="Q947" i="1"/>
  <c r="R947" i="1" s="1"/>
  <c r="Q950" i="1"/>
  <c r="R950" i="1" s="1"/>
  <c r="Q957" i="1"/>
  <c r="R957" i="1" s="1"/>
  <c r="Q937" i="1"/>
  <c r="R937" i="1" s="1"/>
  <c r="Q940" i="1"/>
  <c r="R940" i="1" s="1"/>
  <c r="Q942" i="1"/>
  <c r="R942" i="1" s="1"/>
  <c r="Q943" i="1"/>
  <c r="R943" i="1" s="1"/>
  <c r="Q944" i="1"/>
  <c r="R944" i="1" s="1"/>
  <c r="Q945" i="1"/>
  <c r="R945" i="1" s="1"/>
  <c r="Q949" i="1"/>
  <c r="R949" i="1" s="1"/>
  <c r="Q951" i="1"/>
  <c r="R951" i="1" s="1"/>
  <c r="Q952" i="1"/>
  <c r="R952" i="1" s="1"/>
  <c r="Q958" i="1"/>
  <c r="R958" i="1" s="1"/>
  <c r="Q939" i="1"/>
  <c r="R939" i="1" s="1"/>
  <c r="Q941" i="1"/>
  <c r="R941" i="1" s="1"/>
  <c r="Q954" i="1"/>
  <c r="R954" i="1" s="1"/>
  <c r="K938" i="1"/>
  <c r="I956" i="1"/>
  <c r="K956" i="1" s="1"/>
  <c r="K953" i="1"/>
  <c r="N956" i="1" l="1"/>
  <c r="O956" i="1" s="1"/>
  <c r="P956" i="1"/>
  <c r="P953" i="1"/>
  <c r="N953" i="1"/>
  <c r="O953" i="1" s="1"/>
  <c r="P938" i="1"/>
  <c r="N938" i="1"/>
  <c r="O938" i="1" s="1"/>
  <c r="Q956" i="1"/>
  <c r="R956" i="1" s="1"/>
  <c r="Q953" i="1"/>
  <c r="R953" i="1" s="1"/>
  <c r="Q938" i="1"/>
  <c r="R938" i="1" s="1"/>
  <c r="I936" i="1"/>
  <c r="K936" i="1" s="1"/>
  <c r="Q11" i="1"/>
  <c r="Q3" i="1"/>
  <c r="N936" i="1" l="1"/>
  <c r="O936" i="1" s="1"/>
  <c r="P936" i="1"/>
  <c r="R936" i="1"/>
  <c r="H946" i="1"/>
  <c r="I946" i="1" s="1"/>
  <c r="K946" i="1" l="1"/>
  <c r="R11" i="1"/>
  <c r="P946" i="1" l="1"/>
  <c r="N946" i="1"/>
  <c r="O946" i="1" s="1"/>
  <c r="O959" i="1" s="1"/>
  <c r="Q946" i="1"/>
  <c r="R946" i="1" s="1"/>
  <c r="R3" i="1"/>
  <c r="H926" i="1" l="1"/>
  <c r="G926" i="1"/>
  <c r="H918" i="1"/>
  <c r="G918" i="1"/>
  <c r="H910" i="1"/>
  <c r="G910" i="1"/>
  <c r="H902" i="1"/>
  <c r="G902" i="1"/>
  <c r="H894" i="1"/>
  <c r="G894" i="1"/>
  <c r="H886" i="1"/>
  <c r="G886" i="1"/>
  <c r="H878" i="1"/>
  <c r="G878" i="1"/>
  <c r="H870" i="1"/>
  <c r="G870" i="1"/>
  <c r="H862" i="1"/>
  <c r="G862" i="1"/>
  <c r="H854" i="1"/>
  <c r="G854" i="1"/>
  <c r="H846" i="1"/>
  <c r="G846" i="1"/>
  <c r="H838" i="1"/>
  <c r="G838" i="1"/>
  <c r="H830" i="1"/>
  <c r="G830" i="1"/>
  <c r="H822" i="1"/>
  <c r="G822" i="1"/>
  <c r="H814" i="1"/>
  <c r="G814" i="1"/>
  <c r="H806" i="1"/>
  <c r="G806" i="1"/>
  <c r="H798" i="1"/>
  <c r="G798" i="1"/>
  <c r="H790" i="1"/>
  <c r="G790" i="1"/>
  <c r="H782" i="1"/>
  <c r="G782" i="1"/>
  <c r="H774" i="1"/>
  <c r="G774" i="1"/>
  <c r="H766" i="1"/>
  <c r="G766" i="1"/>
  <c r="H758" i="1"/>
  <c r="G758" i="1"/>
  <c r="H750" i="1"/>
  <c r="G750" i="1"/>
  <c r="H742" i="1"/>
  <c r="G742" i="1"/>
  <c r="H734" i="1"/>
  <c r="G734" i="1"/>
  <c r="H726" i="1"/>
  <c r="G726" i="1"/>
  <c r="H718" i="1"/>
  <c r="G718" i="1"/>
  <c r="H710" i="1"/>
  <c r="G710" i="1"/>
  <c r="H702" i="1"/>
  <c r="G702" i="1"/>
  <c r="H694" i="1"/>
  <c r="G694" i="1"/>
  <c r="H686" i="1"/>
  <c r="G686" i="1"/>
  <c r="H678" i="1"/>
  <c r="G678" i="1"/>
  <c r="H670" i="1"/>
  <c r="G670" i="1"/>
  <c r="H662" i="1"/>
  <c r="G662" i="1"/>
  <c r="H654" i="1"/>
  <c r="G654" i="1"/>
  <c r="H646" i="1"/>
  <c r="G646" i="1"/>
  <c r="G582" i="1"/>
  <c r="H582" i="1"/>
  <c r="H638" i="1"/>
  <c r="G638" i="1"/>
  <c r="H630" i="1"/>
  <c r="G630" i="1"/>
  <c r="H622" i="1"/>
  <c r="G622" i="1"/>
  <c r="H614" i="1"/>
  <c r="G614" i="1"/>
  <c r="H606" i="1"/>
  <c r="G606" i="1"/>
  <c r="H598" i="1"/>
  <c r="G598" i="1"/>
  <c r="H590" i="1"/>
  <c r="G590" i="1"/>
  <c r="H574" i="1"/>
  <c r="G574" i="1"/>
  <c r="H566" i="1"/>
  <c r="G566" i="1"/>
  <c r="H558" i="1"/>
  <c r="G558" i="1"/>
  <c r="H550" i="1"/>
  <c r="G550" i="1"/>
  <c r="I654" i="1" l="1"/>
  <c r="K654" i="1" s="1"/>
  <c r="Q654" i="1" s="1"/>
  <c r="R654" i="1" s="1"/>
  <c r="I670" i="1"/>
  <c r="K670" i="1" s="1"/>
  <c r="Q670" i="1" s="1"/>
  <c r="R670" i="1" s="1"/>
  <c r="I686" i="1"/>
  <c r="K686" i="1" s="1"/>
  <c r="Q686" i="1" s="1"/>
  <c r="R686" i="1" s="1"/>
  <c r="I702" i="1"/>
  <c r="K702" i="1" s="1"/>
  <c r="Q702" i="1" s="1"/>
  <c r="R702" i="1" s="1"/>
  <c r="I718" i="1"/>
  <c r="K718" i="1" s="1"/>
  <c r="Q718" i="1" s="1"/>
  <c r="R718" i="1" s="1"/>
  <c r="I734" i="1"/>
  <c r="K734" i="1" s="1"/>
  <c r="Q734" i="1" s="1"/>
  <c r="R734" i="1" s="1"/>
  <c r="I750" i="1"/>
  <c r="K750" i="1" s="1"/>
  <c r="Q750" i="1" s="1"/>
  <c r="R750" i="1" s="1"/>
  <c r="I782" i="1"/>
  <c r="K782" i="1" s="1"/>
  <c r="Q782" i="1" s="1"/>
  <c r="R782" i="1" s="1"/>
  <c r="I918" i="1"/>
  <c r="K918" i="1" s="1"/>
  <c r="Q918" i="1" s="1"/>
  <c r="R918" i="1" s="1"/>
  <c r="I926" i="1"/>
  <c r="K926" i="1" s="1"/>
  <c r="Q926" i="1" s="1"/>
  <c r="R926" i="1" s="1"/>
  <c r="I814" i="1"/>
  <c r="K814" i="1" s="1"/>
  <c r="Q814" i="1" s="1"/>
  <c r="R814" i="1" s="1"/>
  <c r="I846" i="1"/>
  <c r="K846" i="1" s="1"/>
  <c r="Q846" i="1" s="1"/>
  <c r="R846" i="1" s="1"/>
  <c r="I806" i="1"/>
  <c r="K806" i="1" s="1"/>
  <c r="Q806" i="1" s="1"/>
  <c r="R806" i="1" s="1"/>
  <c r="I822" i="1"/>
  <c r="K822" i="1" s="1"/>
  <c r="Q822" i="1" s="1"/>
  <c r="R822" i="1" s="1"/>
  <c r="I838" i="1"/>
  <c r="K838" i="1" s="1"/>
  <c r="Q838" i="1" s="1"/>
  <c r="R838" i="1" s="1"/>
  <c r="I854" i="1"/>
  <c r="K854" i="1" s="1"/>
  <c r="Q854" i="1" s="1"/>
  <c r="R854" i="1" s="1"/>
  <c r="I862" i="1"/>
  <c r="K862" i="1" s="1"/>
  <c r="Q862" i="1" s="1"/>
  <c r="R862" i="1" s="1"/>
  <c r="I878" i="1"/>
  <c r="K878" i="1" s="1"/>
  <c r="Q878" i="1" s="1"/>
  <c r="R878" i="1" s="1"/>
  <c r="I894" i="1"/>
  <c r="K894" i="1" s="1"/>
  <c r="Q894" i="1" s="1"/>
  <c r="R894" i="1" s="1"/>
  <c r="I910" i="1"/>
  <c r="K910" i="1" s="1"/>
  <c r="Q910" i="1" s="1"/>
  <c r="R910" i="1" s="1"/>
  <c r="I870" i="1"/>
  <c r="K870" i="1" s="1"/>
  <c r="Q870" i="1" s="1"/>
  <c r="R870" i="1" s="1"/>
  <c r="I774" i="1"/>
  <c r="K774" i="1" s="1"/>
  <c r="Q774" i="1" s="1"/>
  <c r="R774" i="1" s="1"/>
  <c r="I790" i="1"/>
  <c r="K790" i="1" s="1"/>
  <c r="Q790" i="1" s="1"/>
  <c r="R790" i="1" s="1"/>
  <c r="I798" i="1"/>
  <c r="K798" i="1" s="1"/>
  <c r="Q798" i="1" s="1"/>
  <c r="R798" i="1" s="1"/>
  <c r="I830" i="1"/>
  <c r="K830" i="1" s="1"/>
  <c r="Q830" i="1" s="1"/>
  <c r="R830" i="1" s="1"/>
  <c r="I886" i="1"/>
  <c r="K886" i="1" s="1"/>
  <c r="Q886" i="1" s="1"/>
  <c r="R886" i="1" s="1"/>
  <c r="I902" i="1"/>
  <c r="K902" i="1" s="1"/>
  <c r="Q902" i="1" s="1"/>
  <c r="R902" i="1" s="1"/>
  <c r="I694" i="1"/>
  <c r="K694" i="1" s="1"/>
  <c r="Q694" i="1" s="1"/>
  <c r="R694" i="1" s="1"/>
  <c r="I710" i="1"/>
  <c r="K710" i="1" s="1"/>
  <c r="Q710" i="1" s="1"/>
  <c r="R710" i="1" s="1"/>
  <c r="I726" i="1"/>
  <c r="K726" i="1" s="1"/>
  <c r="Q726" i="1" s="1"/>
  <c r="R726" i="1" s="1"/>
  <c r="I742" i="1"/>
  <c r="K742" i="1" s="1"/>
  <c r="Q742" i="1" s="1"/>
  <c r="R742" i="1" s="1"/>
  <c r="I758" i="1"/>
  <c r="K758" i="1" s="1"/>
  <c r="Q758" i="1" s="1"/>
  <c r="R758" i="1" s="1"/>
  <c r="I766" i="1"/>
  <c r="K766" i="1" s="1"/>
  <c r="Q766" i="1" s="1"/>
  <c r="R766" i="1" s="1"/>
  <c r="I646" i="1"/>
  <c r="K646" i="1" s="1"/>
  <c r="Q646" i="1" s="1"/>
  <c r="R646" i="1" s="1"/>
  <c r="I678" i="1"/>
  <c r="K678" i="1" s="1"/>
  <c r="Q678" i="1" s="1"/>
  <c r="R678" i="1" s="1"/>
  <c r="I662" i="1"/>
  <c r="K662" i="1" s="1"/>
  <c r="Q662" i="1" s="1"/>
  <c r="R662" i="1" s="1"/>
  <c r="I606" i="1"/>
  <c r="K606" i="1" s="1"/>
  <c r="Q606" i="1" s="1"/>
  <c r="R606" i="1" s="1"/>
  <c r="I582" i="1"/>
  <c r="K582" i="1" s="1"/>
  <c r="Q582" i="1" s="1"/>
  <c r="R582" i="1" s="1"/>
  <c r="I558" i="1"/>
  <c r="K558" i="1" s="1"/>
  <c r="Q558" i="1" s="1"/>
  <c r="R558" i="1" s="1"/>
  <c r="I598" i="1"/>
  <c r="K598" i="1" s="1"/>
  <c r="Q598" i="1" s="1"/>
  <c r="R598" i="1" s="1"/>
  <c r="I638" i="1"/>
  <c r="K638" i="1" s="1"/>
  <c r="Q638" i="1" s="1"/>
  <c r="R638" i="1" s="1"/>
  <c r="I590" i="1"/>
  <c r="K590" i="1" s="1"/>
  <c r="Q590" i="1" s="1"/>
  <c r="R590" i="1" s="1"/>
  <c r="I614" i="1"/>
  <c r="K614" i="1" s="1"/>
  <c r="Q614" i="1" s="1"/>
  <c r="R614" i="1" s="1"/>
  <c r="I622" i="1"/>
  <c r="K622" i="1" s="1"/>
  <c r="Q622" i="1" s="1"/>
  <c r="R622" i="1" s="1"/>
  <c r="I630" i="1"/>
  <c r="K630" i="1" s="1"/>
  <c r="Q630" i="1" s="1"/>
  <c r="R630" i="1" s="1"/>
  <c r="I574" i="1"/>
  <c r="K574" i="1" s="1"/>
  <c r="Q574" i="1" s="1"/>
  <c r="R574" i="1" s="1"/>
  <c r="I550" i="1"/>
  <c r="K550" i="1" s="1"/>
  <c r="Q550" i="1" s="1"/>
  <c r="R550" i="1" s="1"/>
  <c r="I566" i="1"/>
  <c r="K566" i="1" s="1"/>
  <c r="Q566" i="1" s="1"/>
  <c r="R566" i="1" s="1"/>
  <c r="G541" i="1"/>
  <c r="I541" i="1" s="1"/>
  <c r="G542" i="1"/>
  <c r="I542" i="1" s="1"/>
  <c r="K542" i="1" s="1"/>
  <c r="Q542" i="1" s="1"/>
  <c r="R542" i="1" s="1"/>
  <c r="G543" i="1"/>
  <c r="I543" i="1" s="1"/>
  <c r="G544" i="1"/>
  <c r="I544" i="1" s="1"/>
  <c r="G545" i="1"/>
  <c r="G546" i="1"/>
  <c r="I546" i="1" s="1"/>
  <c r="K546" i="1" s="1"/>
  <c r="Q546" i="1" s="1"/>
  <c r="R546" i="1" s="1"/>
  <c r="G547" i="1"/>
  <c r="I547" i="1" s="1"/>
  <c r="K547" i="1" s="1"/>
  <c r="Q547" i="1" s="1"/>
  <c r="R547" i="1" s="1"/>
  <c r="G548" i="1"/>
  <c r="G540" i="1"/>
  <c r="I540" i="1" s="1"/>
  <c r="K540" i="1" s="1"/>
  <c r="Q540" i="1" s="1"/>
  <c r="R540" i="1" s="1"/>
  <c r="H549" i="1"/>
  <c r="G549" i="1"/>
  <c r="H532" i="1"/>
  <c r="G532" i="1"/>
  <c r="H524" i="1"/>
  <c r="G524" i="1"/>
  <c r="H516" i="1"/>
  <c r="G516" i="1"/>
  <c r="H508" i="1"/>
  <c r="G508" i="1"/>
  <c r="H500" i="1"/>
  <c r="G500" i="1"/>
  <c r="H492" i="1"/>
  <c r="G492" i="1"/>
  <c r="H484" i="1"/>
  <c r="G484" i="1"/>
  <c r="H476" i="1"/>
  <c r="G476" i="1"/>
  <c r="H436" i="1"/>
  <c r="G436" i="1"/>
  <c r="H444" i="1"/>
  <c r="G444" i="1"/>
  <c r="H428" i="1"/>
  <c r="G428" i="1"/>
  <c r="H420" i="1"/>
  <c r="G420" i="1"/>
  <c r="H452" i="1"/>
  <c r="G452" i="1"/>
  <c r="H412" i="1"/>
  <c r="G412" i="1"/>
  <c r="H468" i="1"/>
  <c r="G468" i="1"/>
  <c r="H460" i="1"/>
  <c r="G460" i="1"/>
  <c r="H404" i="1"/>
  <c r="G404" i="1"/>
  <c r="H396" i="1"/>
  <c r="G396" i="1"/>
  <c r="I508" i="1" l="1"/>
  <c r="K508" i="1" s="1"/>
  <c r="Q508" i="1" s="1"/>
  <c r="R508" i="1" s="1"/>
  <c r="I549" i="1"/>
  <c r="K541" i="1"/>
  <c r="Q541" i="1" s="1"/>
  <c r="R541" i="1" s="1"/>
  <c r="I545" i="1"/>
  <c r="K545" i="1" s="1"/>
  <c r="Q545" i="1" s="1"/>
  <c r="R545" i="1" s="1"/>
  <c r="I516" i="1"/>
  <c r="K516" i="1" s="1"/>
  <c r="Q516" i="1" s="1"/>
  <c r="R516" i="1" s="1"/>
  <c r="I532" i="1"/>
  <c r="K532" i="1" s="1"/>
  <c r="Q532" i="1" s="1"/>
  <c r="R532" i="1" s="1"/>
  <c r="I548" i="1"/>
  <c r="K548" i="1" s="1"/>
  <c r="Q548" i="1" s="1"/>
  <c r="R548" i="1" s="1"/>
  <c r="K544" i="1"/>
  <c r="Q544" i="1" s="1"/>
  <c r="R544" i="1" s="1"/>
  <c r="K543" i="1"/>
  <c r="Q543" i="1" s="1"/>
  <c r="R543" i="1" s="1"/>
  <c r="K549" i="1"/>
  <c r="Q549" i="1" s="1"/>
  <c r="R549" i="1" s="1"/>
  <c r="I428" i="1"/>
  <c r="K428" i="1" s="1"/>
  <c r="Q428" i="1" s="1"/>
  <c r="R428" i="1" s="1"/>
  <c r="I436" i="1"/>
  <c r="K436" i="1" s="1"/>
  <c r="Q436" i="1" s="1"/>
  <c r="R436" i="1" s="1"/>
  <c r="I500" i="1"/>
  <c r="K500" i="1" s="1"/>
  <c r="Q500" i="1" s="1"/>
  <c r="R500" i="1" s="1"/>
  <c r="I492" i="1"/>
  <c r="K492" i="1" s="1"/>
  <c r="Q492" i="1" s="1"/>
  <c r="R492" i="1" s="1"/>
  <c r="I444" i="1"/>
  <c r="K444" i="1" s="1"/>
  <c r="Q444" i="1" s="1"/>
  <c r="R444" i="1" s="1"/>
  <c r="I524" i="1"/>
  <c r="K524" i="1" s="1"/>
  <c r="Q524" i="1" s="1"/>
  <c r="R524" i="1" s="1"/>
  <c r="I484" i="1"/>
  <c r="K484" i="1" s="1"/>
  <c r="Q484" i="1" s="1"/>
  <c r="R484" i="1" s="1"/>
  <c r="I476" i="1"/>
  <c r="K476" i="1" s="1"/>
  <c r="Q476" i="1" s="1"/>
  <c r="R476" i="1" s="1"/>
  <c r="I404" i="1"/>
  <c r="K404" i="1" s="1"/>
  <c r="Q404" i="1" s="1"/>
  <c r="R404" i="1" s="1"/>
  <c r="I452" i="1"/>
  <c r="K452" i="1" s="1"/>
  <c r="Q452" i="1" s="1"/>
  <c r="R452" i="1" s="1"/>
  <c r="I420" i="1"/>
  <c r="K420" i="1" s="1"/>
  <c r="Q420" i="1" s="1"/>
  <c r="R420" i="1" s="1"/>
  <c r="I412" i="1"/>
  <c r="K412" i="1" s="1"/>
  <c r="Q412" i="1" s="1"/>
  <c r="R412" i="1" s="1"/>
  <c r="I396" i="1"/>
  <c r="K396" i="1" s="1"/>
  <c r="Q396" i="1" s="1"/>
  <c r="R396" i="1" s="1"/>
  <c r="I460" i="1"/>
  <c r="K460" i="1" s="1"/>
  <c r="Q460" i="1" s="1"/>
  <c r="R460" i="1" s="1"/>
  <c r="I468" i="1"/>
  <c r="K468" i="1" s="1"/>
  <c r="Q468" i="1" s="1"/>
  <c r="R468" i="1" s="1"/>
  <c r="H395" i="1" l="1"/>
  <c r="G395" i="1"/>
  <c r="H387" i="1"/>
  <c r="G387" i="1"/>
  <c r="H379" i="1"/>
  <c r="G379" i="1"/>
  <c r="H371" i="1"/>
  <c r="G371" i="1"/>
  <c r="H363" i="1"/>
  <c r="G363" i="1"/>
  <c r="H355" i="1"/>
  <c r="G355" i="1"/>
  <c r="H347" i="1"/>
  <c r="G347" i="1"/>
  <c r="H339" i="1"/>
  <c r="G339" i="1"/>
  <c r="H331" i="1"/>
  <c r="G331" i="1"/>
  <c r="H323" i="1"/>
  <c r="G323" i="1"/>
  <c r="H315" i="1"/>
  <c r="G315" i="1"/>
  <c r="H307" i="1"/>
  <c r="G307" i="1"/>
  <c r="H299" i="1"/>
  <c r="G299" i="1"/>
  <c r="H291" i="1"/>
  <c r="G291" i="1"/>
  <c r="H283" i="1"/>
  <c r="G283" i="1"/>
  <c r="H275" i="1"/>
  <c r="G275" i="1"/>
  <c r="H267" i="1"/>
  <c r="G267" i="1"/>
  <c r="H259" i="1"/>
  <c r="G259" i="1"/>
  <c r="H251" i="1"/>
  <c r="G251" i="1"/>
  <c r="H243" i="1"/>
  <c r="G243" i="1"/>
  <c r="H235" i="1"/>
  <c r="G235" i="1"/>
  <c r="H227" i="1"/>
  <c r="G227" i="1"/>
  <c r="H219" i="1"/>
  <c r="G219" i="1"/>
  <c r="H211" i="1"/>
  <c r="G211" i="1"/>
  <c r="H203" i="1"/>
  <c r="G203" i="1"/>
  <c r="H195" i="1"/>
  <c r="G195" i="1"/>
  <c r="H187" i="1"/>
  <c r="G187" i="1"/>
  <c r="H179" i="1"/>
  <c r="I179" i="1" s="1"/>
  <c r="H171" i="1"/>
  <c r="I171" i="1" s="1"/>
  <c r="H163" i="1"/>
  <c r="G163" i="1"/>
  <c r="H155" i="1"/>
  <c r="G155" i="1"/>
  <c r="H147" i="1"/>
  <c r="G147" i="1"/>
  <c r="I395" i="1" l="1"/>
  <c r="K395" i="1" s="1"/>
  <c r="Q395" i="1" s="1"/>
  <c r="R395" i="1" s="1"/>
  <c r="I283" i="1"/>
  <c r="K283" i="1" s="1"/>
  <c r="Q283" i="1" s="1"/>
  <c r="R283" i="1" s="1"/>
  <c r="I347" i="1"/>
  <c r="K347" i="1" s="1"/>
  <c r="Q347" i="1" s="1"/>
  <c r="R347" i="1" s="1"/>
  <c r="I355" i="1"/>
  <c r="K355" i="1" s="1"/>
  <c r="Q355" i="1" s="1"/>
  <c r="R355" i="1" s="1"/>
  <c r="I371" i="1"/>
  <c r="K371" i="1" s="1"/>
  <c r="Q371" i="1" s="1"/>
  <c r="R371" i="1" s="1"/>
  <c r="I387" i="1"/>
  <c r="K387" i="1" s="1"/>
  <c r="Q387" i="1" s="1"/>
  <c r="R387" i="1" s="1"/>
  <c r="I363" i="1"/>
  <c r="K363" i="1" s="1"/>
  <c r="Q363" i="1" s="1"/>
  <c r="R363" i="1" s="1"/>
  <c r="I379" i="1"/>
  <c r="K379" i="1" s="1"/>
  <c r="Q379" i="1" s="1"/>
  <c r="R379" i="1" s="1"/>
  <c r="I291" i="1"/>
  <c r="K291" i="1" s="1"/>
  <c r="Q291" i="1" s="1"/>
  <c r="R291" i="1" s="1"/>
  <c r="I299" i="1"/>
  <c r="K299" i="1" s="1"/>
  <c r="Q299" i="1" s="1"/>
  <c r="R299" i="1" s="1"/>
  <c r="I307" i="1"/>
  <c r="K307" i="1" s="1"/>
  <c r="Q307" i="1" s="1"/>
  <c r="R307" i="1" s="1"/>
  <c r="I315" i="1"/>
  <c r="K315" i="1" s="1"/>
  <c r="Q315" i="1" s="1"/>
  <c r="R315" i="1" s="1"/>
  <c r="I323" i="1"/>
  <c r="K323" i="1" s="1"/>
  <c r="Q323" i="1" s="1"/>
  <c r="R323" i="1" s="1"/>
  <c r="I331" i="1"/>
  <c r="K331" i="1" s="1"/>
  <c r="Q331" i="1" s="1"/>
  <c r="R331" i="1" s="1"/>
  <c r="I339" i="1"/>
  <c r="K339" i="1" s="1"/>
  <c r="Q339" i="1" s="1"/>
  <c r="R339" i="1" s="1"/>
  <c r="I211" i="1"/>
  <c r="K211" i="1" s="1"/>
  <c r="Q211" i="1" s="1"/>
  <c r="R211" i="1" s="1"/>
  <c r="I203" i="1"/>
  <c r="K203" i="1" s="1"/>
  <c r="Q203" i="1" s="1"/>
  <c r="R203" i="1" s="1"/>
  <c r="I235" i="1"/>
  <c r="K235" i="1" s="1"/>
  <c r="Q235" i="1" s="1"/>
  <c r="R235" i="1" s="1"/>
  <c r="I219" i="1"/>
  <c r="K219" i="1" s="1"/>
  <c r="Q219" i="1" s="1"/>
  <c r="R219" i="1" s="1"/>
  <c r="I227" i="1"/>
  <c r="K227" i="1" s="1"/>
  <c r="Q227" i="1" s="1"/>
  <c r="R227" i="1" s="1"/>
  <c r="I243" i="1"/>
  <c r="K243" i="1" s="1"/>
  <c r="Q243" i="1" s="1"/>
  <c r="R243" i="1" s="1"/>
  <c r="I259" i="1"/>
  <c r="K259" i="1" s="1"/>
  <c r="Q259" i="1" s="1"/>
  <c r="R259" i="1" s="1"/>
  <c r="I267" i="1"/>
  <c r="K267" i="1" s="1"/>
  <c r="Q267" i="1" s="1"/>
  <c r="R267" i="1" s="1"/>
  <c r="I275" i="1"/>
  <c r="K275" i="1" s="1"/>
  <c r="Q275" i="1" s="1"/>
  <c r="R275" i="1" s="1"/>
  <c r="I251" i="1"/>
  <c r="K251" i="1" s="1"/>
  <c r="Q251" i="1" s="1"/>
  <c r="R251" i="1" s="1"/>
  <c r="I147" i="1"/>
  <c r="K147" i="1" s="1"/>
  <c r="Q147" i="1" s="1"/>
  <c r="R147" i="1" s="1"/>
  <c r="I155" i="1"/>
  <c r="K155" i="1" s="1"/>
  <c r="Q155" i="1" s="1"/>
  <c r="R155" i="1" s="1"/>
  <c r="I163" i="1"/>
  <c r="K163" i="1" s="1"/>
  <c r="Q163" i="1" s="1"/>
  <c r="R163" i="1" s="1"/>
  <c r="I187" i="1"/>
  <c r="K187" i="1" s="1"/>
  <c r="Q187" i="1" s="1"/>
  <c r="R187" i="1" s="1"/>
  <c r="I195" i="1"/>
  <c r="K195" i="1" s="1"/>
  <c r="Q195" i="1" s="1"/>
  <c r="R195" i="1" s="1"/>
  <c r="H83" i="1" l="1"/>
  <c r="G83" i="1"/>
  <c r="H143" i="1"/>
  <c r="G143" i="1"/>
  <c r="H135" i="1"/>
  <c r="G135" i="1"/>
  <c r="H127" i="1"/>
  <c r="G127" i="1"/>
  <c r="H119" i="1"/>
  <c r="G119" i="1"/>
  <c r="H111" i="1"/>
  <c r="G111" i="1"/>
  <c r="H103" i="1"/>
  <c r="G103" i="1"/>
  <c r="H95" i="1"/>
  <c r="G95" i="1"/>
  <c r="H87" i="1"/>
  <c r="G87" i="1"/>
  <c r="H75" i="1"/>
  <c r="G75" i="1"/>
  <c r="H67" i="1"/>
  <c r="G67" i="1"/>
  <c r="H59" i="1"/>
  <c r="G59" i="1"/>
  <c r="H51" i="1"/>
  <c r="G51" i="1"/>
  <c r="H43" i="1"/>
  <c r="G43" i="1"/>
  <c r="H35" i="1"/>
  <c r="G35" i="1"/>
  <c r="H27" i="1"/>
  <c r="G27" i="1"/>
  <c r="H19" i="1"/>
  <c r="G19" i="1"/>
  <c r="I143" i="1" l="1"/>
  <c r="K143" i="1" s="1"/>
  <c r="Q143" i="1" s="1"/>
  <c r="R143" i="1" s="1"/>
  <c r="I43" i="1"/>
  <c r="K43" i="1" s="1"/>
  <c r="Q43" i="1" s="1"/>
  <c r="R43" i="1" s="1"/>
  <c r="I19" i="1"/>
  <c r="I83" i="1"/>
  <c r="K83" i="1" s="1"/>
  <c r="Q83" i="1" s="1"/>
  <c r="R83" i="1" s="1"/>
  <c r="I67" i="1"/>
  <c r="K67" i="1" s="1"/>
  <c r="Q67" i="1" s="1"/>
  <c r="R67" i="1" s="1"/>
  <c r="I87" i="1"/>
  <c r="K87" i="1" s="1"/>
  <c r="Q87" i="1" s="1"/>
  <c r="R87" i="1" s="1"/>
  <c r="I103" i="1"/>
  <c r="K103" i="1" s="1"/>
  <c r="Q103" i="1" s="1"/>
  <c r="R103" i="1" s="1"/>
  <c r="I119" i="1"/>
  <c r="K119" i="1" s="1"/>
  <c r="Q119" i="1" s="1"/>
  <c r="R119" i="1" s="1"/>
  <c r="I135" i="1"/>
  <c r="K135" i="1" s="1"/>
  <c r="Q135" i="1" s="1"/>
  <c r="R135" i="1" s="1"/>
  <c r="I59" i="1"/>
  <c r="K59" i="1" s="1"/>
  <c r="Q59" i="1" s="1"/>
  <c r="R59" i="1" s="1"/>
  <c r="I75" i="1"/>
  <c r="K75" i="1" s="1"/>
  <c r="Q75" i="1" s="1"/>
  <c r="R75" i="1" s="1"/>
  <c r="I95" i="1"/>
  <c r="K95" i="1" s="1"/>
  <c r="Q95" i="1" s="1"/>
  <c r="R95" i="1" s="1"/>
  <c r="I111" i="1"/>
  <c r="K111" i="1" s="1"/>
  <c r="Q111" i="1" s="1"/>
  <c r="R111" i="1" s="1"/>
  <c r="I127" i="1"/>
  <c r="K127" i="1" s="1"/>
  <c r="Q127" i="1" s="1"/>
  <c r="R127" i="1" s="1"/>
  <c r="K19" i="1"/>
  <c r="I51" i="1"/>
  <c r="K51" i="1" s="1"/>
  <c r="Q51" i="1" s="1"/>
  <c r="R51" i="1" s="1"/>
  <c r="I35" i="1"/>
  <c r="K35" i="1" s="1"/>
  <c r="Q35" i="1" s="1"/>
  <c r="R35" i="1" s="1"/>
  <c r="I27" i="1"/>
  <c r="K27" i="1" s="1"/>
  <c r="Q27" i="1" s="1"/>
  <c r="R27" i="1" s="1"/>
  <c r="Q19" i="1" l="1"/>
  <c r="R19" i="1" s="1"/>
</calcChain>
</file>

<file path=xl/sharedStrings.xml><?xml version="1.0" encoding="utf-8"?>
<sst xmlns="http://schemas.openxmlformats.org/spreadsheetml/2006/main" count="321" uniqueCount="289">
  <si>
    <t>BE302</t>
  </si>
  <si>
    <t>Rohy 6061-T6 Délka: 120 mm Hmotnost: 164 g Povrchová úprava: černá</t>
  </si>
  <si>
    <t>BE08</t>
  </si>
  <si>
    <t>Rohy prohnuté, povrchová úprava:černo-stříbrná, vyrobeno ze dvou kusů</t>
  </si>
  <si>
    <t>VLG-849D3 G2</t>
  </si>
  <si>
    <t>Madla plastovÉ šedo-černý gel (148mm) VLP 35 PLUG</t>
  </si>
  <si>
    <t>VLG-1133AD2</t>
  </si>
  <si>
    <t>Madla bílo-černý gel (130mm) otevřený konec</t>
  </si>
  <si>
    <t>VLG-043A</t>
  </si>
  <si>
    <t>Madla pěnové (130mm) otevřený konec W/VLP-35 PLUG</t>
  </si>
  <si>
    <t>VLG-709AD3 VLG-719AD3</t>
  </si>
  <si>
    <t>Madla plastové šedo-černý gel (130mm) VLP 35 PLUG</t>
  </si>
  <si>
    <t>X2(Razer)</t>
  </si>
  <si>
    <t>Přilba pro dospělé, vel.57-62cm                59-64cm, váha L 275g  XL 305g, +hledí</t>
  </si>
  <si>
    <t>X5(Cobra)</t>
  </si>
  <si>
    <t>Přilba pro dospělé, vel.46-51cm              52-57cm                   57-60cm, váha S 180g     M 255g, L 284g +hledí</t>
  </si>
  <si>
    <t>X6(Sempione)</t>
  </si>
  <si>
    <t>Přilba pro dospělé, vel.54-57cm                    57-60cm, váha M 265g      L 280g,+hledí</t>
  </si>
  <si>
    <t>X9</t>
  </si>
  <si>
    <t xml:space="preserve">Přilba pro dospělé, vel.57-62cm               61-64cm, váha L 280g  XL 300g </t>
  </si>
  <si>
    <t>X10</t>
  </si>
  <si>
    <t xml:space="preserve">Přilba pro dospělé, vel.57-60cm, váha 270g + hledí </t>
  </si>
  <si>
    <t>X11</t>
  </si>
  <si>
    <t>Přilba pro dospělé, vel.57-62cm , váha 230g</t>
  </si>
  <si>
    <t>Freesbee</t>
  </si>
  <si>
    <t>Přilba pro dospělé, vel.54-57cm, 57-60cm, váha M 260g  L 295g</t>
  </si>
  <si>
    <t>Vapor</t>
  </si>
  <si>
    <t>Přilba pro dospělé, vel.57-60cm, váha 270g + hledí, bez carbon.tech</t>
  </si>
  <si>
    <t>V1(Storm)</t>
  </si>
  <si>
    <t>Přilba, vel. 52-56cm            56-60cm, váha M 265g    L 285g + hledí</t>
  </si>
  <si>
    <t>New kid</t>
  </si>
  <si>
    <t>S: 46-52cm
M:52-57cm</t>
  </si>
  <si>
    <t>EM900</t>
    <phoneticPr fontId="1" type="noConversion"/>
  </si>
  <si>
    <t>Velikost: 48-53 cm, 53-58 cm               Váha: S220g M240g</t>
  </si>
  <si>
    <t>X7</t>
    <phoneticPr fontId="1" type="noConversion"/>
  </si>
  <si>
    <t>Velikost:57-64 cm      Váha: L290G</t>
  </si>
  <si>
    <t>CRH-005B</t>
  </si>
  <si>
    <t>Mini pumpa - materiál slitina, s držákem na suchý zip + OBAL</t>
  </si>
  <si>
    <t>CRH-011PB</t>
  </si>
  <si>
    <t>Pumpa z umělé hmoty
FIT SCHRADER / PRESTA ventil + OBAL</t>
  </si>
  <si>
    <t>CMP-155AG7</t>
  </si>
  <si>
    <t>Hustilka nožní - gumová rukojeť, alloy φ32mm, stabilní konstrukce, barva stříbrná + OBAL</t>
  </si>
  <si>
    <t>MP-156AGE</t>
  </si>
  <si>
    <t xml:space="preserve">Hustilka nožní - stabilní alloy konstrukce, 240PSI,
ergonomická rukojeť,patentovaný dual přepínač
SCHRADER / PRESTA /
DUNLOP ventil,
SOLID závit </t>
  </si>
  <si>
    <t>GF-4AAT</t>
  </si>
  <si>
    <t xml:space="preserve">Plastová hustilka - barva titan, pouzdro hliník, funkce twist and lock, </t>
  </si>
  <si>
    <t>CMP-055</t>
  </si>
  <si>
    <t>Plastová hustilka - stabilní pumpa, 
barva černá, SCHRAER / PRESTA
Ventil (LD) hlava + OBAL</t>
  </si>
  <si>
    <t>CRH-008A</t>
  </si>
  <si>
    <t>Hustilka ruční, slitina, plast, SCHRADER / PRESTA ventil,
sklopná hlava + OBAL</t>
  </si>
  <si>
    <t>YC-791</t>
  </si>
  <si>
    <t>Čistička řetězu - 2 stupňový proces čištění s velkým zásobníkem a rotujícími štětinami</t>
  </si>
  <si>
    <t>YC-280+129A</t>
  </si>
  <si>
    <t>Set cyklo nářadí - 2 / 2,5 / 3/4/5/6/8 mm klíč
8,9,10,12,13,14 mm box a  fr. klíč, 3,2 / 3,3 / 3,5 mm klíče, křížový šroubovák, páčka na gumy + 6 flexibilních záplat, lepidlo, páčky a brusný papír + OBAL</t>
  </si>
  <si>
    <t>YC-286N</t>
  </si>
  <si>
    <t xml:space="preserve">Mini set nářadí -  2/2.5/3/4/5/6/8 mm imbusový klíč,křížový šroubovák,T25 klíč + OBAL </t>
  </si>
  <si>
    <t>YC-287B1</t>
  </si>
  <si>
    <t>Set nářadí skládací - 2 / 2,5 / 3/4/5/6/8 mm Imbusový klíč, křížový šroubovák, T25,14G / 15G
 klíč pro SHIMANO 4.3mm vsuvka, klíč pro Mavic + OBAL</t>
  </si>
  <si>
    <t>YC-289</t>
  </si>
  <si>
    <t>Set nářadí mini 2 / 2,5 / 3/4/5/6 mm Imbusový klíč, plochý /křížový
šroubovák, T25 KLÍČ, 3,2 / 3,3 / 3,5, klíč pro Mavic, francouzský klíč + OBAL</t>
  </si>
  <si>
    <t>YC-8F</t>
  </si>
  <si>
    <t>Centr klíč
3,2 / 3,5 mm unikátní design, extra silný,pomáhá předcházet uklouznutí a brání deformaci niplů 3.3 / 4.0mm +OBAL</t>
  </si>
  <si>
    <t>YC-768</t>
  </si>
  <si>
    <t xml:space="preserve">Kleště na lanka a bowdeny </t>
  </si>
  <si>
    <t>YC-623</t>
  </si>
  <si>
    <t>Nářadí, sada imbusů 1.5/2/2.5/3/4/5/6/8/10mm + OBAL</t>
  </si>
  <si>
    <t>YC-152</t>
  </si>
  <si>
    <t>Klíče konusové 13/14/15/16 mm /set</t>
  </si>
  <si>
    <t>YC-101</t>
  </si>
  <si>
    <t xml:space="preserve">Držák kola na zeď - 3 otvory, visí za přední kolo, materiál: železo </t>
  </si>
  <si>
    <t>YC-28H</t>
  </si>
  <si>
    <t>Držák kola na zeď (včetně ochranné pryže) - 3 otvory, uchycení za pedál, včetně hmoždinek a šroubů, materiál: železo</t>
  </si>
  <si>
    <t>VP-809</t>
  </si>
  <si>
    <t xml:space="preserve">
9/16"x20T BORON osa
z jednoho kusu, plastové tělo
černá+šedá 
kuličkové ložisko
reflexní , K-MARK</t>
  </si>
  <si>
    <t>VP-608</t>
  </si>
  <si>
    <t>9/16 "x20T BORON osa
kuličkové lož., ALUM. TĚLO
protiskluzové
reflexní
* W / K-MARK</t>
  </si>
  <si>
    <t>VP-628</t>
  </si>
  <si>
    <t>VP-349A</t>
  </si>
  <si>
    <t>9/16 "x20T BORON osa
kuličkové ložisko, leštěné hliníkové tělo
Slitina stříbra 
W / K-MARK "</t>
  </si>
  <si>
    <t>VP-468</t>
  </si>
  <si>
    <t>9/16 "x20T CR-MO osa
kuličkové lož, z jednoho kusu
hliníkovo-černé tělo
reflexní</t>
  </si>
  <si>
    <t>VX-1000</t>
  </si>
  <si>
    <t>9/16 "x20T CR-MO AXLE
Materiál: Hliník
* KULIČKOVÉ LOŽISKO
* Černý nátěr
* W / O REFL.
* W / VP-C01</t>
  </si>
  <si>
    <t>VP-X92</t>
  </si>
  <si>
    <t>9/16 "x20T Cr-Mo AXLE
Hliníkové tělo
W / VP-C01  kuličkové ložisko
W / CATEYE BS REFLEX.</t>
  </si>
  <si>
    <t>M7951C</t>
  </si>
  <si>
    <t>Brýle - modrá skla, REVO, cat. 3, 8C, PC čočky</t>
  </si>
  <si>
    <t>M7853B</t>
  </si>
  <si>
    <t>Brýle - červená skla, REVO, cat. 3, 8C, PC čočky</t>
  </si>
  <si>
    <t>M7241G</t>
  </si>
  <si>
    <t>Brýle - černá kouřová skla, cat. 3, 8C, PC čočky</t>
  </si>
  <si>
    <t>M7953B</t>
  </si>
  <si>
    <t>Brýle - modrá kouřová skla, REVO, cat. 3, 8C, PC lens,</t>
  </si>
  <si>
    <t>M7952C</t>
  </si>
  <si>
    <t>Brýle - ručky matná černá guma, žlutá skla,  cat. 3, 8C, PC lens</t>
  </si>
  <si>
    <t>M7854B</t>
  </si>
  <si>
    <t xml:space="preserve">Brýle - žlué ručky, modré sklo, cat. 3, 8C, PC čočky, </t>
  </si>
  <si>
    <t>N42241A</t>
    <phoneticPr fontId="4" type="noConversion"/>
  </si>
  <si>
    <t>Sluneční brýle-černé, lesklé sklo, stříbrná kovová dekorace na každé straně, polykarbonátové čočky, UV400,(kat. 3 filtr)
Balení obsahuje pevné pouzdro, mikrovláknová taška
Neodnímatelná skla
Hmotnost: 25 g</t>
  </si>
  <si>
    <t>Položka</t>
  </si>
  <si>
    <t>Popis</t>
  </si>
  <si>
    <t xml:space="preserve">Obrázek </t>
  </si>
  <si>
    <t>Logo</t>
  </si>
  <si>
    <t>Ks/karton</t>
  </si>
  <si>
    <t>Cena USD</t>
  </si>
  <si>
    <t>Cena CZK</t>
  </si>
  <si>
    <t>Doprava</t>
  </si>
  <si>
    <t>CLO</t>
  </si>
  <si>
    <t>Phe</t>
  </si>
  <si>
    <t>Cena celkem</t>
  </si>
  <si>
    <t>CD-317</t>
  </si>
  <si>
    <t>Plastový držák na lahev
Barva: červená, černé vstřikování
Hmotnost: 31,2 g</t>
  </si>
  <si>
    <t>NH-KC35AAJ</t>
  </si>
  <si>
    <t>Nastavitelná gumová zakončení tlumí vibrace, trvanlivá a flexibilní konstrukce, bez šroubů
Materiál: TERMOPLAST
Hmotnost: 44 g    Barva: černá/bílá</t>
  </si>
  <si>
    <t>Nastavitelná gumová zakončení tlumí vibrace, trvanlivá a flexibilní konstrukce, bez šroubů
Materiál: TERMOPLAST
Hmotnost: 44 g    Barva: černá/zelená</t>
  </si>
  <si>
    <t>Nastavitelná gumová zakončení tlumí vibrace, trvanlivá a flexibilní konstrukce, bez šroubů
Materiál: TERMOPLAST
Hmotnost: 44 g    Barva: černá/fosforová</t>
  </si>
  <si>
    <t>Nastavitelná gumová zakončení tlumí vibrace, trvanlivá a flexibilní konstrukce, bez šroubů
Materiál: TERMOPLAST
Hmotnost: 44 g    Barva: černá/modrá</t>
  </si>
  <si>
    <t>Nastavitelná gumová zakončení tlumí vibrace, trvanlivá a flexibilní konstrukce, bez šroubů
Materiál: TERMOPLAST
Hmotnost: 44 g    Barva: bílá/červená</t>
  </si>
  <si>
    <t>Nastavitelná gumová zakončení tlumí vibrace, trvanlivá a flexibilní konstrukce, bez šroubů
Materiál: TERMOPLAST
Hmotnost: 44 g    Barva: bílá/černá</t>
  </si>
  <si>
    <t>Stojan
Nastavitelná: 20 "" - 28 "" kola
Maximální délka: 34 cm
Minimální délka: 28 cm
s plastovým zakončením
Materiál: Al hliník
Hmotnost: 255 g
Baleny v sáčku</t>
  </si>
  <si>
    <t>Stojan na kolo,Materiál: slitina
Veliost: 20 "-28" nastavitelná
Barva: černá &amp; stříbrná</t>
  </si>
  <si>
    <t>CD-122A</t>
  </si>
  <si>
    <t>CD-109A</t>
  </si>
  <si>
    <t>Stojan, černý, pod rámem,
Nastavitelný: 24 "" - 29 "" kola
Maximální délka: 32 cm
Minimální délka: 28 cm
s plastovým zakončením
Materiál: Al hliník
Hmotnost: 340 g</t>
  </si>
  <si>
    <t>Materiál: slitina
Velikost: 24 "-28" nastavitelná
Barva: černá &amp; stříbrná</t>
  </si>
  <si>
    <t>CD-96X</t>
  </si>
  <si>
    <t>Černý stojan na zadní vidlice
Nastavitelný: 26 "" - 29 "" kola
nastavitelný úhel
Maximální délka: 38 cm
Minimální délka: 34 cm
bez plastovými koncovkami
Materiál: Al hliník
Hmotnost: 280 g</t>
  </si>
  <si>
    <t xml:space="preserve">Materiál: slitina
Velikost: 26 "-29" nastavitelná
Barva: černá &amp; stříbrná
</t>
  </si>
  <si>
    <t>CD-112A</t>
  </si>
  <si>
    <t>Stojan, barva černá, pro electrobike
pod rám s protějškem
Nastavitelný: 26 "" - 28 "" kola
zvýšená nosnost a tuhost stojan
Maximální délka: 37 cm
Minimální délka: 31 cm
s plastovým zakončením
Materiál: Al hliník
Hmotnost: 322 g</t>
  </si>
  <si>
    <t>Materiál: slitina
Size: 24 "-28" nastavitelný
Barva: černá &amp; stříbrná
- Crystal logo nálepka</t>
  </si>
  <si>
    <t>CD-37X</t>
  </si>
  <si>
    <t>Nosič na kolo zadní, materiál slitina,velikost 26”-29”</t>
  </si>
  <si>
    <t>CD-20ALX</t>
  </si>
  <si>
    <t xml:space="preserve">Nosič na kolo zadní,Materiál: slitina
Velikost: 26 "-29" nastavitelný
Barva: černá &amp; stříbrná
</t>
  </si>
  <si>
    <t>CSB-542L+CAP-5508T</t>
  </si>
  <si>
    <t>CSB-542M+CAP-5508T</t>
  </si>
  <si>
    <t>CSB-545L+CAP-5503T</t>
  </si>
  <si>
    <t>CSB-545M+CAP-5503T</t>
  </si>
  <si>
    <t>CSB-512L+CAP-5508T</t>
  </si>
  <si>
    <t>CSB-512M+CAP-5508T</t>
  </si>
  <si>
    <t>CSB-512MP+CAP-5508T</t>
  </si>
  <si>
    <t>CB-15061</t>
  </si>
  <si>
    <t>CB-15139-BT</t>
  </si>
  <si>
    <t>CB-1549-AA</t>
  </si>
  <si>
    <t>Objem: 0,8l
Materiál: LDPE matná
Tisk: w / 2 barevný tisk</t>
  </si>
  <si>
    <t>Objem: 0,6L
Materiál: LDPE matná
Tisk: w / 2 barevný tisk</t>
  </si>
  <si>
    <t>Objem: 0,8l
Materiál: LDPE
Tisk: w / 2 barevný tisk</t>
  </si>
  <si>
    <t>Objem: 0,6l
Materiál: LDPE
Tisk: w / 2 barevný tisk</t>
  </si>
  <si>
    <t>Přenosná FILTER láhev s vodou 0,7l
Materiál: PE
H: 22,5 cm * 73,5 mm
Tisk: w / 2 barevný tisk</t>
  </si>
  <si>
    <t>Láhev se šroubovacím uzávěrem 0,7l
H: 25cm φ7.26mm
Materiál: LDPE
* Se speciálním otvorem pro
větší průtok
Tisk: w / 2 barevný tisk</t>
  </si>
  <si>
    <t>Široké hrdlo láhve 0,6l
Materiál: LDPE
Tisk: w / 2 barevný tisk</t>
  </si>
  <si>
    <t>AS-100</t>
  </si>
  <si>
    <t>Cyklocomputer - 8 fcí,auto start /stop, automatické zapnutí/vypnutí, km /míle, nastavení vel.kol
Barva: černá/ bílá/oranžová/ zelená</t>
  </si>
  <si>
    <t>AS-600</t>
  </si>
  <si>
    <t>Cyklocomputer - 8 fcí,auto start /stop, automatické zapnutí/vypnutí, km /míle, nastavení vel.kol
Barva: bílá/černá</t>
  </si>
  <si>
    <t>AS-6000</t>
  </si>
  <si>
    <t>Cyklocomputer - 8 fcí,auto start /stop, automatické zapnutí/vypnutí, km /míle, nastavení vel.kol
Barva: stříbrná</t>
  </si>
  <si>
    <t xml:space="preserve">AS-508 </t>
  </si>
  <si>
    <t>Cyklocomputer - 8 fcí,auto start /stop, automatické zapnutí/vypnutí, km /míle, nastavení vel.kol
Barva: stříbrná/černá</t>
  </si>
  <si>
    <t>Zámek spirálový na klíč + držák, 150cm, 10mm</t>
  </si>
  <si>
    <t>Zámek spirálový kódový, 120cm + držák</t>
  </si>
  <si>
    <t>Bezpečnostní zámek, délka kabelu: 80 cm, průměr: 18 mm
 2 kusy klíč
Hmotnost: 415 g</t>
  </si>
  <si>
    <t>Zámek spirálový na klíč, 120cm + držák</t>
  </si>
  <si>
    <t>Zámek na klíč,18mm průměr, bez držáku</t>
  </si>
  <si>
    <t>Zámek spirálový na klíč + držák, 180cm, 8mm</t>
  </si>
  <si>
    <t>Zámek řetězu v ochranném obalu z tkaniny
délka: 100 cm
velikosti ok 78 mm x 43 mm
průměr / tloušťka síťoviny: 10 mm
klíčku, 2 kusy klíčky
Hmotnost: 2 kg</t>
  </si>
  <si>
    <t>DDK-510</t>
  </si>
  <si>
    <t>Sedlo kožené černé s bílým lemováním + YS706 line, team exclusive</t>
  </si>
  <si>
    <t>DDK-5217 ASP</t>
  </si>
  <si>
    <t>Sedlo černé, s červeným lemováním</t>
  </si>
  <si>
    <t>DDK-219</t>
  </si>
  <si>
    <t xml:space="preserve">Sedlo, velikost 275X174mm, 426g, Tlumič-A299 Black / PU pěna / N6499G černá / 7mm Steel Rail </t>
  </si>
  <si>
    <t>DDK-2312 NE</t>
  </si>
  <si>
    <t xml:space="preserve">Sedlo, velikost 270X195mm, 852g, Tlumič-A299 Black / PU pěna / 7mm Steel Rail </t>
  </si>
  <si>
    <t>DDK-3211</t>
  </si>
  <si>
    <t xml:space="preserve">255MMX175mm, 425g, Tlumič A299 Black / GEL </t>
  </si>
  <si>
    <t>DDK-3252
RACING</t>
  </si>
  <si>
    <t xml:space="preserve"> Sedlo závodní
Verze: 30104 černá kůže s modrou/ Ražba modré čáry + stříbrné písmo </t>
  </si>
  <si>
    <t>AG-204HG
RACING/TRK</t>
  </si>
  <si>
    <t>Potah sedla gelový</t>
  </si>
  <si>
    <t>DDK-2337
COMFORT</t>
  </si>
  <si>
    <t>Sedlo double silver bumerang, stříbný popis"City spirit", reliéfní černé tečky</t>
  </si>
  <si>
    <t>VL-6181</t>
  </si>
  <si>
    <t xml:space="preserve">Sedlo NP-19 - 21 černé /  CRN-TI slitina </t>
  </si>
  <si>
    <t>DDK-2644G</t>
  </si>
  <si>
    <t>Sedlo černá kůže s šedým vzorek YS-759  s gelem</t>
  </si>
  <si>
    <t>VL-1743</t>
  </si>
  <si>
    <t xml:space="preserve">Sedlo NP-19 - 21 černo-červené / CRN-TI slitina </t>
  </si>
  <si>
    <t>VL-3379</t>
  </si>
  <si>
    <t xml:space="preserve">Sedlo NP-19 - 21 černo-modré / CRN-TI slitina </t>
  </si>
  <si>
    <t>Včetně zámku sedačky
ocelové výztuhy
Rozměry: 285 mm x 160 mm
Hmotnost: 485 g
Baleno v sáčku, Barva: černá</t>
  </si>
  <si>
    <t>Včetně zámku sedačky
ocel šle se stupnicí
Rozměry: 285 mm x 160 mm
Hmotnost: 485 g
Baleno v sáčku, Barva: černá</t>
  </si>
  <si>
    <t>Gelové sedlo,
bez zámku sedačky
ocel vzpěry se stupnicí
rozměry: 270 x 160 mm
Hmotnost: 425 g
baleny na kartě</t>
  </si>
  <si>
    <t>SH2-033</t>
  </si>
  <si>
    <t>Brašna na řidítka dětská, materiál: polyester
nastavitelný ramenní popruh
suchý zip
Rozměry: 25 *14 *18cm</t>
  </si>
  <si>
    <t>SH2-032</t>
  </si>
  <si>
    <t>Brašna na řidítka, materiál:polyester
nastavitelný ramenní popruh 
suchý zip
Rozměry: 22.5 x 7 x 19cm</t>
  </si>
  <si>
    <t>SH3-11W</t>
  </si>
  <si>
    <t>Brašna rámová, materiál: Polyester + PVC kůže
Velikost:  24*5*11cm</t>
  </si>
  <si>
    <t>SH-11W</t>
  </si>
  <si>
    <t>Brašna rámová, Velikost : 25*4*25cm</t>
  </si>
  <si>
    <t>SH-5401P</t>
  </si>
  <si>
    <t>Brašna pod sedlo - zapínání na suchý zip
Vyrobeno z 600D Polyester
Velikost: 16x9x9.5cm</t>
  </si>
  <si>
    <t>SH3-01SR</t>
  </si>
  <si>
    <t xml:space="preserve">Brašna pod sedlo - systém pro rychlé uvolnění (CLIP)
Materiál:polyester
Rozměry :14*6*6.5cm </t>
  </si>
  <si>
    <t>G5008</t>
  </si>
  <si>
    <t>Brašna pod sedlo, materiál: 600D
reflexní prvky/ systém pro rychlé uvolnění (CLIP)</t>
  </si>
  <si>
    <t>SH-5401S</t>
  </si>
  <si>
    <t>Brašna pod sedlo -
suchý zip
vnitřní kapsy ze síťoviny pro drobné příslušenství, Rozměry:    9 * 15 *8cm</t>
  </si>
  <si>
    <t>SH-4-7602SR</t>
  </si>
  <si>
    <t xml:space="preserve">Brašna pod sedlo - vyrobeno z 600D polyester
14 * 7 * 8.5CM
</t>
  </si>
  <si>
    <t>SH-6404</t>
  </si>
  <si>
    <t>Brašna na řidítka -  kryt na mapu,držák na telefon, držák na láhev, vyrobeno z polyesteru 600D + PVC
39*19 *23cm</t>
  </si>
  <si>
    <t>SH-506D</t>
  </si>
  <si>
    <t>Brašna na zadní nosič -  vnitřní kapsa, 2 velké boční kapsy na zip. Držadlo a odnímatelný ramenní popruh.Velikost 35x18x22</t>
  </si>
  <si>
    <t>SH-3107</t>
  </si>
  <si>
    <t>Cyklistický batoh, 3 části hydratace a 2 úložné prostory na zip. Vnější kapsa ze síťoviny a boční popruhy pro uchycení pumpy. Přijímá vodu do měchu až 2 l kapacita (měch není součástí dodávky).</t>
  </si>
  <si>
    <t>SH-3106</t>
  </si>
  <si>
    <t xml:space="preserve">Cyklistický batoh, 2 části hydratace, velký úložný prostor na zip. Vnější kapsa ze síťoviny umožňuje rychlý přístup k uvolnění předmětů. Přijímá vody měchu až 2l. kapacity (není součástí).
</t>
  </si>
  <si>
    <t>SH-6108K2</t>
  </si>
  <si>
    <t xml:space="preserve">Hydratace, 3D síťovina polstrování zad. Velký úložný prostor s vnitřní kapsou a vak pro 2l. Přední kapsa na zip s vnitřním sáčkem ze síťoviny a háček na klíč. Venkovní kapsy, šňůry pro upevnění helmy </t>
  </si>
  <si>
    <t xml:space="preserve">Objem vaku: 10 l, bez zásobníku,
Místo na mobil a klíče
odnímatelný bederní pás
Výškově nastavitelný hrudní popruh
reflexní prvky, vhodné pro běhání a běžecké lyžování
Materiál: Polyester
Hmotnost: 456 g, zabalené v sáčku </t>
  </si>
  <si>
    <t xml:space="preserve">Objem vaku: 12 l, bez zásobníku,
Místo na mobil a klíče
odnímatelný bederní pás
Výškově nastavitelný hrudní popruh
reflexní prvky, vhodné pro běhání a běžecké lyžování
Materiál: Polyester
Hmotnost: 487 g, zabalené v sáčku </t>
  </si>
  <si>
    <t>Objem vaku: 12 l, bez zásobníku
Možné  vložit zásobník s kapacitou 3 l
uvnitř batohu místo na mobil a klíče
bederní pás s kapsou 1
Výškově nastavitelný hrudní popruh
Více reflexních prvků ve srovnání se standardním modelem
horní část zad má polstrování pro lepší ventilaci
vhodné pro běhání a běžecké lyžování
Materiál: Polyester
Hmotnost: 539 g, zabalené v sáčku</t>
  </si>
  <si>
    <t>Objem vaku: 20 l, bez zásobníku
Možno vložit zásobník s kapacitou 3 l (není součástí balení)
uvnitř batohu místo na mobil a klíče
možnost vkládání zásobníku do hlavního prostoru batohu
Výškově nastavitelný hrudní popruh
široký bederní pás s kapsou
reflexní prvky, vhodné pro běhání a běžecké lyžování
Materiál: Polyester
Hmotnost: 669 g, zabalené v sáčku</t>
  </si>
  <si>
    <t>xx1544</t>
  </si>
  <si>
    <t>xx1545</t>
  </si>
  <si>
    <t>xx1546</t>
  </si>
  <si>
    <t>xx1547</t>
  </si>
  <si>
    <t>xx1548</t>
  </si>
  <si>
    <t>xx1549</t>
  </si>
  <si>
    <t>xx1550</t>
  </si>
  <si>
    <t>xx1552</t>
  </si>
  <si>
    <t>xx1553</t>
  </si>
  <si>
    <t>xx1554</t>
  </si>
  <si>
    <t>xx1555</t>
  </si>
  <si>
    <t>xx1558</t>
  </si>
  <si>
    <t>xx1559</t>
  </si>
  <si>
    <t>xx1560</t>
  </si>
  <si>
    <t>xx1561</t>
  </si>
  <si>
    <t>xx1562</t>
  </si>
  <si>
    <t>xx1565</t>
  </si>
  <si>
    <t>xx1566</t>
  </si>
  <si>
    <t>xx1567</t>
  </si>
  <si>
    <t>xx1568</t>
  </si>
  <si>
    <t>xx1570</t>
  </si>
  <si>
    <t>xx1573</t>
  </si>
  <si>
    <t>xx1574</t>
  </si>
  <si>
    <t>Světlo přední LED, materiál hliník, 3W bílé LED,funkce: svícení + blikání, voděodolný design,barva černá,baterie: AAA*4ks (není součástí balení)</t>
  </si>
  <si>
    <t>Světlo přední, 3LED bílé, funkce: blikání + svícení, průměr řidítek: Ø 22.2~ 31.8mm,baterie: AAA*3ks (není součást balení),barva černá</t>
  </si>
  <si>
    <t>Zadní světlo, 2 LED červené,0,5W,Lume:17LM, voděodolný design, funkce:svícení+rychlé blikání+blikání, držák na sedlovku: Ø25.4~31.8mm, barva černá+bílá,baterie: AAA*2 (není součást balení)</t>
  </si>
  <si>
    <t>Světlo zadní, bezpečnostní červené LED světlo,funkce:rychlé blikání+blikání+svícení, knoflíková baterie: CR2032*2ks (součást balení)</t>
  </si>
  <si>
    <t>Set silikonových světel, 2 LED bílé světlo, 2 LED červené světlo, funkce:svícení+blikání, průměr řidítek:  Ø22.2~31.8mm, barva:červená,bílá, knoflíková baterie:CR2025*2ks (součást balení)</t>
  </si>
  <si>
    <t xml:space="preserve">Světlo přední, 4LED bílé světlo,funkce:svícení + rychlé blikání + blikání,průměr řidítek:  Ø22.2~25.4mm,baterie AAA*3 (není součást balení), barva černá  </t>
  </si>
  <si>
    <t>Světlo přední,5 LED super bílé světlo,funkce: svícení + blikání, voděodolný design, držák na řidítka průměr Ø22.2~25.4 baterie: AAA*2 (není součást balení),barva černá</t>
  </si>
  <si>
    <t>Přední světlo, 3 super bílé LED,funkce:vypnuto/zapnuto,průměr řidítek: Ø22.2~31.8mm,baterie: AAA*2ks (není součást balení), barva černá</t>
  </si>
  <si>
    <t>Sada světel, světlo přední (5 super bílé LED,funkce: svícení+rychlé blikání+blikání,voděodolný design,průměr řidítek: Ø22.2~25.4mm, baterie: AAA*4ks (není součástí balení),barva stříbrná) + Blikačka zadní, 5 super červené LED,funkce:svícení+rychlé blikání+blikání,držák na sedlovku:25.4-31.8mm,baterie:AAA*2 (není součástí balení), barva černá</t>
  </si>
  <si>
    <t>Zadní světlo, 5 super červené LED,funkce: zapnuto/vypnuto,držák na sedlovku: Ø22.2~31.8mm, baterie: AAA*2ks (není součástí balení), barva černá</t>
  </si>
  <si>
    <t>Světlo zadní, 3 super červené LED,Lumen: 4LM, funkce: svícení + rychlé blikání +blikání, voděodolný design, držák na sedlovku:Ø25.4~31.8mm,baterie: AAA*2  (není součást balení), barva černá</t>
  </si>
  <si>
    <t xml:space="preserve">Přední světlo
- 3 super bílé LED
- funkce: svícení+ blikání
držák na řidítka Ø22.2~31,8mm
- Baterie: AAA*3ks (není součástí balení) barva bílá </t>
  </si>
  <si>
    <t>Zadní světlo
- 1 super červené LED
- funkce: zapnuto/vypnuto
- s indikátorem nízkého stavu baterie
-držák na řidítka pro Ø 25.4~31.8mm
- Baterie: 2*AAA (není součástí balení),barva černá</t>
  </si>
  <si>
    <t>Světlo přední na přední vidlici, funkce: svícení + blikání, 
knoflíková baterie: CR2032*2ks  (není součástí balení),barva černá</t>
  </si>
  <si>
    <t>Světlo přední,                                        3 super bílé světlo LED,Lumen:19LM
funkce: svícení+ blikání,baterie:
AAA*3ks (není součást balení),barva bílá</t>
  </si>
  <si>
    <t>Sada silikonových světel,2 bílé LED světlo &amp; 2 červené LED světlo,
funkce: svícení+blikání,držák na řidítka:Ø22.2~31.8mm,knoflíková baterie
CR2025 *2 ks (součást balení),barva červená/černá</t>
  </si>
  <si>
    <t>Zadní světlo,
 5 super červené LED světlo,
funkce: svícení + rychlé blikání +blikání, držák na sedlovku Ø25.4~31.8mm,
baterie : AAA * 2 (není součást balení),barva černá</t>
  </si>
  <si>
    <t>Zadní světlo,
 5 super červené LED,
funkce: svícení+ blikání, držák na sedlovku Ø25.4~31.8mm,
baterie : AAA *2 ( není součást balení),barva bílá</t>
  </si>
  <si>
    <t>Zadní světlo,
 5 super červené LED,
funkce: svícení+blikání,držák na sedlovku Ø25.4~31.8mm
baterie : AAA*2 ( není součást balení),barva černá</t>
  </si>
  <si>
    <t>Zadní světlo,
 5 super červené LED
funkce: svícení+rychlé blikání + blikání,držák na sedlovku Ø25.4~31.8mm
baterie : AAA*2 ( není součást balení),barva bílá</t>
  </si>
  <si>
    <t>Přední světlo, 5 super bílé LED,    funkce:svícení + rychlé blikání + blikání,voděodolný design, držák na řidítka Ø22.2~25.4mm,              
barva:černá,         baterie:AAA*4ks (není součástí balení)</t>
  </si>
  <si>
    <t>Přední světlo,3 bílé LED, funkce:svícení+blikání,                                         baterie:AAA*2ks(není součástí balení),barva černá</t>
  </si>
  <si>
    <t>Cyklo světlo přednÍ 10,5W LED, dobíjení přes USB kabel, Světlo přední, dobíjecí přes USB kabel,10,5W LED, funkce: svícení + blikání, voděodolný design IP44,Lithium baterie (3.7V/550mAh) +USB dobíjecí kabel, doba nabíjení cca 4.hod, barva: černá</t>
  </si>
  <si>
    <t>Cena KCK</t>
  </si>
  <si>
    <t>Doporučená MOC KCK</t>
  </si>
  <si>
    <t>PC</t>
  </si>
  <si>
    <t>Marže</t>
  </si>
  <si>
    <t>NC</t>
  </si>
  <si>
    <t>CZK</t>
  </si>
  <si>
    <t>Přeprava</t>
  </si>
  <si>
    <t>Clo</t>
  </si>
  <si>
    <t>PHE</t>
  </si>
  <si>
    <t>Celkem</t>
  </si>
  <si>
    <t>PC Globus bez DPH</t>
  </si>
  <si>
    <t>ZISK v CZK</t>
  </si>
  <si>
    <t>Platba</t>
  </si>
  <si>
    <t>Pc bez bonusu 22%</t>
  </si>
  <si>
    <t>Zisk v CZk na množství</t>
  </si>
  <si>
    <t>Záloha 30%</t>
  </si>
  <si>
    <t>Doplatek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</si>
</sst>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#,##0.00\ &quot;Kč&quot;"/>
    <numFmt numFmtId="165" formatCode="&quot;US$&quot;#,##0.00_);\(&quot;US$&quot;#,##0.00\)"/>
    <numFmt numFmtId="166" formatCode="#,##0.0"/>
    <numFmt numFmtId="167" formatCode="0_);[Red]\(0\)"/>
    <numFmt numFmtId="168" formatCode="#,##0.00;[Red]#,##0.00"/>
    <numFmt numFmtId="169" formatCode="#,##0.00\ [$USD]"/>
    <numFmt numFmtId="170" formatCode="#,##0.00\ _K_č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sz val="10"/>
      <color indexed="8"/>
      <name val="宋体"/>
      <charset val="238"/>
    </font>
    <font>
      <sz val="10"/>
      <color indexed="8"/>
      <name val="Times New Roman"/>
      <family val="1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</font>
    <font>
      <sz val="7"/>
      <color indexed="8"/>
      <name val="Arial"/>
      <family val="2"/>
      <charset val="238"/>
    </font>
    <font>
      <sz val="1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136"/>
    </font>
    <font>
      <b/>
      <sz val="12"/>
      <color indexed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imes New Roman"/>
      <family val="1"/>
    </font>
    <font>
      <b/>
      <sz val="8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1"/>
      <charset val="136"/>
      <scheme val="minor"/>
    </font>
    <font>
      <sz val="11"/>
      <color theme="1"/>
      <name val="Tahoma"/>
      <family val="2"/>
    </font>
    <font>
      <sz val="11"/>
      <color rgb="FF0000CC"/>
      <name val="Tahoma"/>
      <family val="2"/>
    </font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6" fillId="0" borderId="0">
      <alignment vertical="center"/>
    </xf>
    <xf numFmtId="0" fontId="22" fillId="0" borderId="0">
      <alignment vertical="center"/>
    </xf>
    <xf numFmtId="44" fontId="25" fillId="0" borderId="0" applyFont="0" applyFill="0" applyBorder="0" applyAlignment="0" applyProtection="0"/>
  </cellStyleXfs>
  <cellXfs count="30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0" borderId="1" xfId="0" applyFont="1" applyFill="1" applyBorder="1" applyAlignment="1" applyProtection="1">
      <alignment vertical="top" wrapText="1"/>
      <protection hidden="1"/>
    </xf>
    <xf numFmtId="0" fontId="23" fillId="0" borderId="1" xfId="5" applyFont="1" applyBorder="1" applyAlignment="1">
      <alignment vertical="center" wrapText="1"/>
    </xf>
    <xf numFmtId="167" fontId="24" fillId="0" borderId="1" xfId="5" applyNumberFormat="1" applyFont="1" applyBorder="1">
      <alignment vertical="center"/>
    </xf>
    <xf numFmtId="167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68" fontId="14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7" fillId="4" borderId="8" xfId="4" applyFont="1" applyFill="1" applyBorder="1" applyAlignment="1">
      <alignment horizontal="center" vertical="center" wrapText="1"/>
    </xf>
    <xf numFmtId="0" fontId="18" fillId="4" borderId="8" xfId="4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 applyProtection="1">
      <alignment vertical="center" wrapText="1"/>
      <protection hidden="1"/>
    </xf>
    <xf numFmtId="0" fontId="23" fillId="2" borderId="1" xfId="5" applyFont="1" applyFill="1" applyBorder="1" applyAlignment="1">
      <alignment vertical="center" wrapText="1"/>
    </xf>
    <xf numFmtId="164" fontId="17" fillId="4" borderId="8" xfId="4" applyNumberFormat="1" applyFont="1" applyFill="1" applyBorder="1" applyAlignment="1">
      <alignment horizontal="center" vertical="center" wrapText="1"/>
    </xf>
    <xf numFmtId="2" fontId="17" fillId="4" borderId="8" xfId="4" applyNumberFormat="1" applyFont="1" applyFill="1" applyBorder="1" applyAlignment="1">
      <alignment horizontal="center" vertical="center" wrapText="1"/>
    </xf>
    <xf numFmtId="164" fontId="20" fillId="3" borderId="3" xfId="0" applyNumberFormat="1" applyFont="1" applyFill="1" applyBorder="1" applyAlignment="1" applyProtection="1">
      <alignment vertical="center"/>
      <protection hidden="1"/>
    </xf>
    <xf numFmtId="164" fontId="15" fillId="3" borderId="1" xfId="0" applyNumberFormat="1" applyFont="1" applyFill="1" applyBorder="1" applyAlignment="1">
      <alignment horizontal="center" vertical="center"/>
    </xf>
    <xf numFmtId="169" fontId="18" fillId="4" borderId="8" xfId="4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64" fontId="15" fillId="3" borderId="0" xfId="0" applyNumberFormat="1" applyFont="1" applyFill="1"/>
    <xf numFmtId="164" fontId="17" fillId="3" borderId="8" xfId="4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70" fontId="3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15" fillId="2" borderId="0" xfId="0" applyNumberFormat="1" applyFont="1" applyFill="1"/>
    <xf numFmtId="0" fontId="27" fillId="4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9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169" fontId="0" fillId="4" borderId="1" xfId="0" applyNumberFormat="1" applyFill="1" applyBorder="1" applyAlignment="1">
      <alignment horizontal="center" vertical="center"/>
    </xf>
    <xf numFmtId="169" fontId="3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7" fillId="0" borderId="1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27" fillId="4" borderId="8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 applyProtection="1">
      <alignment horizontal="center" vertical="center"/>
      <protection hidden="1"/>
    </xf>
    <xf numFmtId="169" fontId="0" fillId="2" borderId="0" xfId="0" applyNumberFormat="1" applyFill="1"/>
    <xf numFmtId="0" fontId="27" fillId="5" borderId="8" xfId="0" applyFont="1" applyFill="1" applyBorder="1" applyAlignment="1">
      <alignment horizontal="center" vertical="center"/>
    </xf>
    <xf numFmtId="164" fontId="28" fillId="5" borderId="3" xfId="0" applyNumberFormat="1" applyFont="1" applyFill="1" applyBorder="1" applyAlignment="1" applyProtection="1">
      <alignment horizontal="center" vertical="center"/>
      <protection hidden="1"/>
    </xf>
    <xf numFmtId="164" fontId="15" fillId="5" borderId="1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29" fillId="0" borderId="1" xfId="0" applyNumberFormat="1" applyFont="1" applyBorder="1" applyAlignment="1" applyProtection="1">
      <alignment horizontal="center" vertical="center"/>
      <protection hidden="1"/>
    </xf>
    <xf numFmtId="9" fontId="29" fillId="0" borderId="1" xfId="0" applyNumberFormat="1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9" fontId="0" fillId="4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 hidden="1"/>
    </xf>
    <xf numFmtId="0" fontId="3" fillId="2" borderId="4" xfId="2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164" fontId="1" fillId="2" borderId="1" xfId="1" applyNumberFormat="1" applyFill="1" applyBorder="1" applyAlignment="1" applyProtection="1">
      <alignment horizontal="center" vertical="center" wrapText="1"/>
      <protection locked="0" hidden="1"/>
    </xf>
    <xf numFmtId="164" fontId="1" fillId="2" borderId="4" xfId="1" applyNumberFormat="1" applyFill="1" applyBorder="1" applyAlignment="1" applyProtection="1">
      <alignment horizontal="center" vertical="center" wrapText="1"/>
      <protection locked="0" hidden="1"/>
    </xf>
    <xf numFmtId="0" fontId="3" fillId="0" borderId="4" xfId="2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 hidden="1"/>
    </xf>
    <xf numFmtId="164" fontId="1" fillId="2" borderId="1" xfId="1" applyNumberFormat="1" applyFill="1" applyBorder="1" applyAlignment="1" applyProtection="1">
      <alignment horizontal="center" vertical="center" wrapText="1"/>
      <protection locked="0" hidden="1"/>
    </xf>
    <xf numFmtId="164" fontId="1" fillId="2" borderId="4" xfId="1" applyNumberFormat="1" applyFill="1" applyBorder="1" applyAlignment="1" applyProtection="1">
      <alignment horizontal="center" vertical="center" wrapText="1"/>
      <protection locked="0" hidden="1"/>
    </xf>
    <xf numFmtId="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64" fontId="27" fillId="4" borderId="8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 applyProtection="1">
      <alignment horizontal="center" vertical="center" wrapText="1"/>
      <protection locked="0" hidden="1"/>
    </xf>
    <xf numFmtId="164" fontId="0" fillId="2" borderId="3" xfId="0" applyNumberFormat="1" applyFill="1" applyBorder="1" applyAlignment="1" applyProtection="1">
      <alignment horizontal="center" vertical="center" wrapText="1"/>
      <protection locked="0" hidden="1"/>
    </xf>
    <xf numFmtId="164" fontId="0" fillId="2" borderId="4" xfId="0" applyNumberFormat="1" applyFill="1" applyBorder="1" applyAlignment="1" applyProtection="1">
      <alignment horizontal="center" vertical="center" wrapText="1"/>
      <protection locked="0" hidden="1"/>
    </xf>
    <xf numFmtId="164" fontId="12" fillId="2" borderId="3" xfId="0" applyNumberFormat="1" applyFont="1" applyFill="1" applyBorder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9" fontId="0" fillId="0" borderId="0" xfId="0" applyNumberFormat="1"/>
    <xf numFmtId="0" fontId="3" fillId="0" borderId="0" xfId="0" applyNumberFormat="1" applyFont="1" applyFill="1" applyBorder="1" applyAlignment="1">
      <alignment horizontal="left" vertical="center" wrapText="1"/>
    </xf>
    <xf numFmtId="17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3" fillId="0" borderId="3" xfId="2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16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top" wrapText="1"/>
    </xf>
    <xf numFmtId="0" fontId="10" fillId="0" borderId="3" xfId="2" applyFont="1" applyFill="1" applyBorder="1" applyAlignment="1">
      <alignment horizontal="center"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3" applyNumberFormat="1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0" fillId="2" borderId="2" xfId="3" applyNumberFormat="1" applyFont="1" applyFill="1" applyBorder="1" applyAlignment="1">
      <alignment horizontal="center" vertical="center" wrapText="1"/>
    </xf>
    <xf numFmtId="0" fontId="0" fillId="2" borderId="3" xfId="3" applyNumberFormat="1" applyFont="1" applyFill="1" applyBorder="1" applyAlignment="1">
      <alignment horizontal="center" vertical="center" wrapText="1"/>
    </xf>
    <xf numFmtId="0" fontId="0" fillId="2" borderId="4" xfId="3" applyNumberFormat="1" applyFont="1" applyFill="1" applyBorder="1" applyAlignment="1">
      <alignment horizontal="center" vertical="center" wrapText="1"/>
    </xf>
    <xf numFmtId="169" fontId="0" fillId="4" borderId="2" xfId="0" applyNumberFormat="1" applyFill="1" applyBorder="1" applyAlignment="1">
      <alignment horizontal="center" vertical="center" wrapText="1"/>
    </xf>
    <xf numFmtId="169" fontId="0" fillId="4" borderId="3" xfId="0" applyNumberFormat="1" applyFill="1" applyBorder="1" applyAlignment="1">
      <alignment horizontal="center" vertical="center" wrapText="1"/>
    </xf>
    <xf numFmtId="169" fontId="0" fillId="4" borderId="4" xfId="0" applyNumberFormat="1" applyFill="1" applyBorder="1" applyAlignment="1">
      <alignment horizontal="center" vertical="center" wrapText="1"/>
    </xf>
    <xf numFmtId="0" fontId="3" fillId="2" borderId="2" xfId="2" applyFill="1" applyBorder="1" applyAlignment="1">
      <alignment horizontal="center" vertical="center" wrapText="1"/>
    </xf>
    <xf numFmtId="0" fontId="3" fillId="2" borderId="3" xfId="2" applyFill="1" applyBorder="1" applyAlignment="1">
      <alignment horizontal="center" vertical="center" wrapText="1"/>
    </xf>
    <xf numFmtId="0" fontId="3" fillId="2" borderId="4" xfId="2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2" applyFont="1" applyFill="1" applyBorder="1" applyAlignment="1" applyProtection="1">
      <alignment horizontal="center" vertical="center" wrapText="1"/>
      <protection locked="0" hidden="1"/>
    </xf>
    <xf numFmtId="0" fontId="3" fillId="2" borderId="3" xfId="2" applyFont="1" applyFill="1" applyBorder="1" applyAlignment="1" applyProtection="1">
      <alignment horizontal="center" vertical="center" wrapText="1"/>
      <protection locked="0" hidden="1"/>
    </xf>
    <xf numFmtId="0" fontId="3" fillId="2" borderId="4" xfId="2" applyFont="1" applyFill="1" applyBorder="1" applyAlignment="1" applyProtection="1">
      <alignment horizontal="center" vertical="center" wrapText="1"/>
      <protection locked="0" hidden="1"/>
    </xf>
    <xf numFmtId="0" fontId="3" fillId="0" borderId="1" xfId="2" applyFont="1" applyFill="1" applyBorder="1" applyAlignment="1" applyProtection="1">
      <alignment horizontal="center" vertical="center" wrapText="1"/>
      <protection locked="0" hidden="1"/>
    </xf>
    <xf numFmtId="0" fontId="3" fillId="0" borderId="1" xfId="2" applyFill="1" applyBorder="1" applyAlignment="1" applyProtection="1">
      <alignment horizontal="center" vertical="center" wrapText="1"/>
      <protection locked="0" hidden="1"/>
    </xf>
    <xf numFmtId="0" fontId="3" fillId="0" borderId="1" xfId="2" applyBorder="1" applyAlignment="1" applyProtection="1">
      <alignment horizontal="center" vertical="center" wrapText="1"/>
      <protection locked="0" hidden="1"/>
    </xf>
    <xf numFmtId="0" fontId="3" fillId="2" borderId="2" xfId="2" applyFill="1" applyBorder="1" applyAlignment="1" applyProtection="1">
      <alignment horizontal="center" vertical="center" wrapText="1"/>
      <protection locked="0" hidden="1"/>
    </xf>
    <xf numFmtId="0" fontId="3" fillId="2" borderId="3" xfId="2" applyFill="1" applyBorder="1" applyAlignment="1" applyProtection="1">
      <alignment horizontal="center" vertical="center" wrapText="1"/>
      <protection locked="0" hidden="1"/>
    </xf>
    <xf numFmtId="0" fontId="3" fillId="2" borderId="4" xfId="2" applyFill="1" applyBorder="1" applyAlignment="1" applyProtection="1">
      <alignment horizontal="center" vertical="center" wrapText="1"/>
      <protection locked="0" hidden="1"/>
    </xf>
    <xf numFmtId="169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69" fontId="0" fillId="4" borderId="1" xfId="0" applyNumberFormat="1" applyFill="1" applyBorder="1" applyAlignment="1" applyProtection="1">
      <alignment horizontal="center" vertical="center" wrapText="1"/>
      <protection locked="0" hidden="1"/>
    </xf>
    <xf numFmtId="164" fontId="0" fillId="2" borderId="1" xfId="0" applyNumberFormat="1" applyFill="1" applyBorder="1" applyAlignment="1" applyProtection="1">
      <alignment horizontal="center" vertical="center" wrapText="1"/>
      <protection locked="0" hidden="1"/>
    </xf>
    <xf numFmtId="2" fontId="0" fillId="2" borderId="1" xfId="0" applyNumberFormat="1" applyFill="1" applyBorder="1" applyAlignment="1" applyProtection="1">
      <alignment horizontal="center" vertical="center" wrapText="1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10" fillId="0" borderId="1" xfId="2" applyFont="1" applyFill="1" applyBorder="1" applyAlignment="1" applyProtection="1">
      <alignment horizontal="center" vertical="center" wrapText="1"/>
      <protection locked="0" hidden="1"/>
    </xf>
    <xf numFmtId="0" fontId="0" fillId="0" borderId="1" xfId="0" applyFill="1" applyBorder="1" applyAlignment="1" applyProtection="1">
      <alignment horizontal="center" vertical="center" wrapText="1"/>
      <protection locked="0" hidden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Alignment="1" applyProtection="1">
      <alignment horizontal="center" vertical="center" wrapText="1"/>
      <protection locked="0" hidden="1"/>
    </xf>
    <xf numFmtId="0" fontId="3" fillId="0" borderId="4" xfId="2" applyBorder="1" applyAlignment="1" applyProtection="1">
      <alignment horizontal="center" vertical="center" wrapText="1"/>
      <protection locked="0" hidden="1"/>
    </xf>
    <xf numFmtId="0" fontId="1" fillId="2" borderId="4" xfId="1" applyFill="1" applyBorder="1" applyAlignment="1" applyProtection="1">
      <alignment horizontal="center" vertical="center" wrapText="1"/>
      <protection locked="0" hidden="1"/>
    </xf>
    <xf numFmtId="0" fontId="1" fillId="2" borderId="1" xfId="1" applyFill="1" applyBorder="1" applyAlignment="1" applyProtection="1">
      <alignment horizontal="center" vertical="center" wrapText="1"/>
      <protection locked="0" hidden="1"/>
    </xf>
    <xf numFmtId="164" fontId="2" fillId="3" borderId="9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9" fontId="1" fillId="4" borderId="1" xfId="1" applyNumberFormat="1" applyFill="1" applyBorder="1" applyAlignment="1" applyProtection="1">
      <alignment horizontal="center" vertical="center" wrapText="1"/>
      <protection locked="0" hidden="1"/>
    </xf>
    <xf numFmtId="164" fontId="1" fillId="2" borderId="1" xfId="1" applyNumberFormat="1" applyFill="1" applyBorder="1" applyAlignment="1" applyProtection="1">
      <alignment horizontal="center" vertical="center" wrapText="1"/>
      <protection locked="0" hidden="1"/>
    </xf>
    <xf numFmtId="2" fontId="1" fillId="2" borderId="1" xfId="1" applyNumberFormat="1" applyFill="1" applyBorder="1" applyAlignment="1" applyProtection="1">
      <alignment horizontal="center" vertical="center" wrapText="1"/>
      <protection locked="0" hidden="1"/>
    </xf>
    <xf numFmtId="169" fontId="1" fillId="4" borderId="4" xfId="1" applyNumberFormat="1" applyFill="1" applyBorder="1" applyAlignment="1" applyProtection="1">
      <alignment horizontal="center" vertical="center" wrapText="1"/>
      <protection locked="0" hidden="1"/>
    </xf>
    <xf numFmtId="164" fontId="1" fillId="2" borderId="4" xfId="1" applyNumberFormat="1" applyFill="1" applyBorder="1" applyAlignment="1" applyProtection="1">
      <alignment horizontal="center" vertical="center" wrapText="1"/>
      <protection locked="0" hidden="1"/>
    </xf>
    <xf numFmtId="2" fontId="1" fillId="2" borderId="4" xfId="1" applyNumberFormat="1" applyFill="1" applyBorder="1" applyAlignment="1" applyProtection="1">
      <alignment horizontal="center" vertical="center" wrapText="1"/>
      <protection locked="0" hidden="1"/>
    </xf>
    <xf numFmtId="0" fontId="3" fillId="0" borderId="4" xfId="2" applyFont="1" applyFill="1" applyBorder="1" applyAlignment="1" applyProtection="1">
      <alignment horizontal="center" vertical="center" wrapText="1"/>
      <protection locked="0" hidden="1"/>
    </xf>
    <xf numFmtId="169" fontId="3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169" fontId="9" fillId="4" borderId="2" xfId="0" applyNumberFormat="1" applyFont="1" applyFill="1" applyBorder="1" applyAlignment="1">
      <alignment horizontal="center" vertical="center" wrapText="1"/>
    </xf>
    <xf numFmtId="169" fontId="9" fillId="4" borderId="3" xfId="0" applyNumberFormat="1" applyFont="1" applyFill="1" applyBorder="1" applyAlignment="1">
      <alignment horizontal="center" vertical="center" wrapText="1"/>
    </xf>
    <xf numFmtId="169" fontId="9" fillId="4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9" fontId="6" fillId="4" borderId="2" xfId="0" applyNumberFormat="1" applyFont="1" applyFill="1" applyBorder="1" applyAlignment="1">
      <alignment horizontal="center" vertical="center" wrapText="1"/>
    </xf>
    <xf numFmtId="169" fontId="6" fillId="4" borderId="3" xfId="0" applyNumberFormat="1" applyFont="1" applyFill="1" applyBorder="1" applyAlignment="1">
      <alignment horizontal="center" vertical="center" wrapText="1"/>
    </xf>
    <xf numFmtId="169" fontId="6" fillId="4" borderId="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19" fillId="3" borderId="2" xfId="0" applyNumberFormat="1" applyFont="1" applyFill="1" applyBorder="1" applyAlignment="1">
      <alignment horizontal="center" vertical="center"/>
    </xf>
    <xf numFmtId="164" fontId="19" fillId="3" borderId="3" xfId="0" applyNumberFormat="1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  <protection hidden="1"/>
    </xf>
    <xf numFmtId="164" fontId="2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19" fillId="5" borderId="2" xfId="0" applyNumberFormat="1" applyFont="1" applyFill="1" applyBorder="1" applyAlignment="1">
      <alignment horizontal="center" vertical="center"/>
    </xf>
    <xf numFmtId="164" fontId="19" fillId="5" borderId="3" xfId="0" applyNumberFormat="1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4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7">
    <cellStyle name="Měna" xfId="6" builtinId="4"/>
    <cellStyle name="Měna 2" xfId="3"/>
    <cellStyle name="Normální" xfId="0" builtinId="0"/>
    <cellStyle name="Normální 2" xfId="2"/>
    <cellStyle name="Normální 3" xfId="1"/>
    <cellStyle name="Normální 4" xfId="5"/>
    <cellStyle name="normální_Li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emf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pn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60" Type="http://schemas.openxmlformats.org/officeDocument/2006/relationships/image" Target="../media/image160.jpeg"/><Relationship Id="rId165" Type="http://schemas.openxmlformats.org/officeDocument/2006/relationships/image" Target="../media/image165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pn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emf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emf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png"/><Relationship Id="rId156" Type="http://schemas.openxmlformats.org/officeDocument/2006/relationships/image" Target="../media/image156.jpeg"/><Relationship Id="rId164" Type="http://schemas.openxmlformats.org/officeDocument/2006/relationships/image" Target="../media/image164.png"/><Relationship Id="rId169" Type="http://schemas.openxmlformats.org/officeDocument/2006/relationships/image" Target="../media/image16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emf"/><Relationship Id="rId109" Type="http://schemas.openxmlformats.org/officeDocument/2006/relationships/image" Target="../media/image109.jpeg"/><Relationship Id="rId34" Type="http://schemas.openxmlformats.org/officeDocument/2006/relationships/image" Target="../media/image34.emf"/><Relationship Id="rId50" Type="http://schemas.openxmlformats.org/officeDocument/2006/relationships/image" Target="../media/image50.jpeg"/><Relationship Id="rId55" Type="http://schemas.openxmlformats.org/officeDocument/2006/relationships/image" Target="../media/image55.emf"/><Relationship Id="rId76" Type="http://schemas.openxmlformats.org/officeDocument/2006/relationships/image" Target="../media/image76.jpeg"/><Relationship Id="rId97" Type="http://schemas.openxmlformats.org/officeDocument/2006/relationships/image" Target="../media/image97.emf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emf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emf"/><Relationship Id="rId162" Type="http://schemas.openxmlformats.org/officeDocument/2006/relationships/image" Target="../media/image16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emf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emf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5" Type="http://schemas.openxmlformats.org/officeDocument/2006/relationships/image" Target="../media/image15.jpeg"/><Relationship Id="rId36" Type="http://schemas.openxmlformats.org/officeDocument/2006/relationships/image" Target="../media/image36.emf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3</xdr:row>
      <xdr:rowOff>145256</xdr:rowOff>
    </xdr:from>
    <xdr:to>
      <xdr:col>3</xdr:col>
      <xdr:colOff>654844</xdr:colOff>
      <xdr:row>7</xdr:row>
      <xdr:rowOff>50006</xdr:rowOff>
    </xdr:to>
    <xdr:pic>
      <xdr:nvPicPr>
        <xdr:cNvPr id="2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932656"/>
          <a:ext cx="59134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101600</xdr:colOff>
      <xdr:row>11</xdr:row>
      <xdr:rowOff>145256</xdr:rowOff>
    </xdr:from>
    <xdr:to>
      <xdr:col>3</xdr:col>
      <xdr:colOff>616744</xdr:colOff>
      <xdr:row>15</xdr:row>
      <xdr:rowOff>50006</xdr:rowOff>
    </xdr:to>
    <xdr:pic>
      <xdr:nvPicPr>
        <xdr:cNvPr id="3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456656"/>
          <a:ext cx="51514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212726</xdr:colOff>
      <xdr:row>2</xdr:row>
      <xdr:rowOff>165101</xdr:rowOff>
    </xdr:from>
    <xdr:to>
      <xdr:col>2</xdr:col>
      <xdr:colOff>1117600</xdr:colOff>
      <xdr:row>9</xdr:row>
      <xdr:rowOff>12701</xdr:rowOff>
    </xdr:to>
    <xdr:pic>
      <xdr:nvPicPr>
        <xdr:cNvPr id="4" name="Picture 4" descr="BE-3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926" y="762001"/>
          <a:ext cx="904874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10</xdr:row>
      <xdr:rowOff>75406</xdr:rowOff>
    </xdr:from>
    <xdr:to>
      <xdr:col>3</xdr:col>
      <xdr:colOff>0</xdr:colOff>
      <xdr:row>17</xdr:row>
      <xdr:rowOff>56356</xdr:rowOff>
    </xdr:to>
    <xdr:pic>
      <xdr:nvPicPr>
        <xdr:cNvPr id="5" name="Picture 5" descr="BE-0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400" y="2196306"/>
          <a:ext cx="1092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19</xdr:row>
      <xdr:rowOff>85725</xdr:rowOff>
    </xdr:from>
    <xdr:to>
      <xdr:col>3</xdr:col>
      <xdr:colOff>3175</xdr:colOff>
      <xdr:row>24</xdr:row>
      <xdr:rowOff>38100</xdr:rowOff>
    </xdr:to>
    <xdr:pic>
      <xdr:nvPicPr>
        <xdr:cNvPr id="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3705225"/>
          <a:ext cx="1133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76201</xdr:colOff>
      <xdr:row>20</xdr:row>
      <xdr:rowOff>38100</xdr:rowOff>
    </xdr:from>
    <xdr:to>
      <xdr:col>4</xdr:col>
      <xdr:colOff>0</xdr:colOff>
      <xdr:row>23</xdr:row>
      <xdr:rowOff>57150</xdr:rowOff>
    </xdr:to>
    <xdr:pic>
      <xdr:nvPicPr>
        <xdr:cNvPr id="7" name="Picture 52" descr="olpran new logo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901" y="4064000"/>
          <a:ext cx="60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28</xdr:row>
      <xdr:rowOff>28575</xdr:rowOff>
    </xdr:from>
    <xdr:to>
      <xdr:col>3</xdr:col>
      <xdr:colOff>3175</xdr:colOff>
      <xdr:row>31</xdr:row>
      <xdr:rowOff>28575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362575"/>
          <a:ext cx="1171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95249</xdr:colOff>
      <xdr:row>36</xdr:row>
      <xdr:rowOff>76200</xdr:rowOff>
    </xdr:from>
    <xdr:to>
      <xdr:col>3</xdr:col>
      <xdr:colOff>3175</xdr:colOff>
      <xdr:row>40</xdr:row>
      <xdr:rowOff>66675</xdr:rowOff>
    </xdr:to>
    <xdr:pic>
      <xdr:nvPicPr>
        <xdr:cNvPr id="9" name="圖片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449" y="7150100"/>
          <a:ext cx="1219201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29</xdr:row>
      <xdr:rowOff>66675</xdr:rowOff>
    </xdr:from>
    <xdr:to>
      <xdr:col>4</xdr:col>
      <xdr:colOff>0</xdr:colOff>
      <xdr:row>32</xdr:row>
      <xdr:rowOff>85725</xdr:rowOff>
    </xdr:to>
    <xdr:pic>
      <xdr:nvPicPr>
        <xdr:cNvPr id="10" name="Picture 19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475" y="58070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37</xdr:row>
      <xdr:rowOff>0</xdr:rowOff>
    </xdr:from>
    <xdr:to>
      <xdr:col>3</xdr:col>
      <xdr:colOff>1466850</xdr:colOff>
      <xdr:row>40</xdr:row>
      <xdr:rowOff>19050</xdr:rowOff>
    </xdr:to>
    <xdr:pic>
      <xdr:nvPicPr>
        <xdr:cNvPr id="11" name="Picture 19" descr="olpran new logo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2318027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76199</xdr:colOff>
      <xdr:row>42</xdr:row>
      <xdr:rowOff>175581</xdr:rowOff>
    </xdr:from>
    <xdr:to>
      <xdr:col>3</xdr:col>
      <xdr:colOff>3174</xdr:colOff>
      <xdr:row>45</xdr:row>
      <xdr:rowOff>114300</xdr:rowOff>
    </xdr:to>
    <xdr:pic>
      <xdr:nvPicPr>
        <xdr:cNvPr id="1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" y="8176581"/>
          <a:ext cx="1228725" cy="510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46</xdr:row>
      <xdr:rowOff>47625</xdr:rowOff>
    </xdr:from>
    <xdr:to>
      <xdr:col>3</xdr:col>
      <xdr:colOff>3175</xdr:colOff>
      <xdr:row>49</xdr:row>
      <xdr:rowOff>9525</xdr:rowOff>
    </xdr:to>
    <xdr:pic>
      <xdr:nvPicPr>
        <xdr:cNvPr id="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810625"/>
          <a:ext cx="1181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44</xdr:row>
      <xdr:rowOff>57150</xdr:rowOff>
    </xdr:from>
    <xdr:to>
      <xdr:col>3</xdr:col>
      <xdr:colOff>1466850</xdr:colOff>
      <xdr:row>47</xdr:row>
      <xdr:rowOff>76200</xdr:rowOff>
    </xdr:to>
    <xdr:pic>
      <xdr:nvPicPr>
        <xdr:cNvPr id="14" name="Picture 19" descr="olpran new logo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94964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52</xdr:row>
      <xdr:rowOff>83343</xdr:rowOff>
    </xdr:from>
    <xdr:to>
      <xdr:col>3</xdr:col>
      <xdr:colOff>3175</xdr:colOff>
      <xdr:row>55</xdr:row>
      <xdr:rowOff>28574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989343"/>
          <a:ext cx="1162050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53</xdr:row>
      <xdr:rowOff>66675</xdr:rowOff>
    </xdr:from>
    <xdr:to>
      <xdr:col>3</xdr:col>
      <xdr:colOff>1485900</xdr:colOff>
      <xdr:row>56</xdr:row>
      <xdr:rowOff>85725</xdr:rowOff>
    </xdr:to>
    <xdr:pic>
      <xdr:nvPicPr>
        <xdr:cNvPr id="16" name="Picture 19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12204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68</xdr:row>
      <xdr:rowOff>9525</xdr:rowOff>
    </xdr:from>
    <xdr:to>
      <xdr:col>3</xdr:col>
      <xdr:colOff>495300</xdr:colOff>
      <xdr:row>71</xdr:row>
      <xdr:rowOff>95250</xdr:rowOff>
    </xdr:to>
    <xdr:pic>
      <xdr:nvPicPr>
        <xdr:cNvPr id="19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2925425"/>
          <a:ext cx="342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101601</xdr:colOff>
      <xdr:row>59</xdr:row>
      <xdr:rowOff>123825</xdr:rowOff>
    </xdr:from>
    <xdr:to>
      <xdr:col>3</xdr:col>
      <xdr:colOff>6351</xdr:colOff>
      <xdr:row>63</xdr:row>
      <xdr:rowOff>89273</xdr:rowOff>
    </xdr:to>
    <xdr:pic>
      <xdr:nvPicPr>
        <xdr:cNvPr id="20" name="Picture 151" descr="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1" y="11541125"/>
          <a:ext cx="1206500" cy="727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67</xdr:row>
      <xdr:rowOff>95250</xdr:rowOff>
    </xdr:from>
    <xdr:to>
      <xdr:col>3</xdr:col>
      <xdr:colOff>0</xdr:colOff>
      <xdr:row>71</xdr:row>
      <xdr:rowOff>142875</xdr:rowOff>
    </xdr:to>
    <xdr:pic>
      <xdr:nvPicPr>
        <xdr:cNvPr id="21" name="Picture 183" descr="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9260025"/>
          <a:ext cx="1285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76</xdr:row>
      <xdr:rowOff>85725</xdr:rowOff>
    </xdr:from>
    <xdr:to>
      <xdr:col>3</xdr:col>
      <xdr:colOff>571500</xdr:colOff>
      <xdr:row>78</xdr:row>
      <xdr:rowOff>161925</xdr:rowOff>
    </xdr:to>
    <xdr:pic>
      <xdr:nvPicPr>
        <xdr:cNvPr id="22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452562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76</xdr:row>
      <xdr:rowOff>9525</xdr:rowOff>
    </xdr:from>
    <xdr:to>
      <xdr:col>3</xdr:col>
      <xdr:colOff>0</xdr:colOff>
      <xdr:row>79</xdr:row>
      <xdr:rowOff>133350</xdr:rowOff>
    </xdr:to>
    <xdr:pic>
      <xdr:nvPicPr>
        <xdr:cNvPr id="23" name="Picture 194" descr="QQ截图未命名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00888800"/>
          <a:ext cx="1314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60</xdr:row>
      <xdr:rowOff>114300</xdr:rowOff>
    </xdr:from>
    <xdr:to>
      <xdr:col>3</xdr:col>
      <xdr:colOff>495300</xdr:colOff>
      <xdr:row>63</xdr:row>
      <xdr:rowOff>161925</xdr:rowOff>
    </xdr:to>
    <xdr:pic>
      <xdr:nvPicPr>
        <xdr:cNvPr id="24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1506200"/>
          <a:ext cx="342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97</xdr:row>
      <xdr:rowOff>19050</xdr:rowOff>
    </xdr:from>
    <xdr:to>
      <xdr:col>3</xdr:col>
      <xdr:colOff>611505</xdr:colOff>
      <xdr:row>99</xdr:row>
      <xdr:rowOff>133350</xdr:rowOff>
    </xdr:to>
    <xdr:pic>
      <xdr:nvPicPr>
        <xdr:cNvPr id="25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7697450"/>
          <a:ext cx="45910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88</xdr:row>
      <xdr:rowOff>180975</xdr:rowOff>
    </xdr:from>
    <xdr:to>
      <xdr:col>3</xdr:col>
      <xdr:colOff>590550</xdr:colOff>
      <xdr:row>91</xdr:row>
      <xdr:rowOff>104775</xdr:rowOff>
    </xdr:to>
    <xdr:pic>
      <xdr:nvPicPr>
        <xdr:cNvPr id="26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6144875"/>
          <a:ext cx="457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87</xdr:row>
      <xdr:rowOff>95250</xdr:rowOff>
    </xdr:from>
    <xdr:to>
      <xdr:col>3</xdr:col>
      <xdr:colOff>0</xdr:colOff>
      <xdr:row>91</xdr:row>
      <xdr:rowOff>57150</xdr:rowOff>
    </xdr:to>
    <xdr:pic>
      <xdr:nvPicPr>
        <xdr:cNvPr id="27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02308025"/>
          <a:ext cx="128587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38100</xdr:colOff>
      <xdr:row>95</xdr:row>
      <xdr:rowOff>95250</xdr:rowOff>
    </xdr:from>
    <xdr:to>
      <xdr:col>3</xdr:col>
      <xdr:colOff>0</xdr:colOff>
      <xdr:row>99</xdr:row>
      <xdr:rowOff>85725</xdr:rowOff>
    </xdr:to>
    <xdr:pic>
      <xdr:nvPicPr>
        <xdr:cNvPr id="28" name="Picture 184" descr="QQ截图2013070215331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18649950"/>
          <a:ext cx="1295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128</xdr:row>
      <xdr:rowOff>171450</xdr:rowOff>
    </xdr:from>
    <xdr:to>
      <xdr:col>3</xdr:col>
      <xdr:colOff>561975</xdr:colOff>
      <xdr:row>131</xdr:row>
      <xdr:rowOff>104775</xdr:rowOff>
    </xdr:to>
    <xdr:pic>
      <xdr:nvPicPr>
        <xdr:cNvPr id="29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3755350"/>
          <a:ext cx="45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127</xdr:row>
      <xdr:rowOff>165100</xdr:rowOff>
    </xdr:from>
    <xdr:to>
      <xdr:col>3</xdr:col>
      <xdr:colOff>3175</xdr:colOff>
      <xdr:row>131</xdr:row>
      <xdr:rowOff>98425</xdr:rowOff>
    </xdr:to>
    <xdr:pic>
      <xdr:nvPicPr>
        <xdr:cNvPr id="30" name="Picture 198" descr="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825" y="24815800"/>
          <a:ext cx="1247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104</xdr:row>
      <xdr:rowOff>104775</xdr:rowOff>
    </xdr:from>
    <xdr:to>
      <xdr:col>3</xdr:col>
      <xdr:colOff>581025</xdr:colOff>
      <xdr:row>107</xdr:row>
      <xdr:rowOff>57150</xdr:rowOff>
    </xdr:to>
    <xdr:pic>
      <xdr:nvPicPr>
        <xdr:cNvPr id="31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9116675"/>
          <a:ext cx="457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120</xdr:row>
      <xdr:rowOff>180975</xdr:rowOff>
    </xdr:from>
    <xdr:to>
      <xdr:col>3</xdr:col>
      <xdr:colOff>590550</xdr:colOff>
      <xdr:row>123</xdr:row>
      <xdr:rowOff>142875</xdr:rowOff>
    </xdr:to>
    <xdr:pic>
      <xdr:nvPicPr>
        <xdr:cNvPr id="32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2240875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103</xdr:row>
      <xdr:rowOff>38100</xdr:rowOff>
    </xdr:from>
    <xdr:to>
      <xdr:col>2</xdr:col>
      <xdr:colOff>962025</xdr:colOff>
      <xdr:row>108</xdr:row>
      <xdr:rowOff>114300</xdr:rowOff>
    </xdr:to>
    <xdr:pic>
      <xdr:nvPicPr>
        <xdr:cNvPr id="33" name="Picture 189" descr="Alps-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20091400"/>
          <a:ext cx="9525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1038225</xdr:colOff>
      <xdr:row>103</xdr:row>
      <xdr:rowOff>57150</xdr:rowOff>
    </xdr:from>
    <xdr:to>
      <xdr:col>3</xdr:col>
      <xdr:colOff>0</xdr:colOff>
      <xdr:row>108</xdr:row>
      <xdr:rowOff>104775</xdr:rowOff>
    </xdr:to>
    <xdr:pic>
      <xdr:nvPicPr>
        <xdr:cNvPr id="34" name="Picture 190" descr="Alps-4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05317925"/>
          <a:ext cx="3429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119</xdr:row>
      <xdr:rowOff>152400</xdr:rowOff>
    </xdr:from>
    <xdr:to>
      <xdr:col>3</xdr:col>
      <xdr:colOff>0</xdr:colOff>
      <xdr:row>123</xdr:row>
      <xdr:rowOff>142875</xdr:rowOff>
    </xdr:to>
    <xdr:pic>
      <xdr:nvPicPr>
        <xdr:cNvPr id="35" name="Picture 185" descr="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23279100"/>
          <a:ext cx="1295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113</xdr:row>
      <xdr:rowOff>0</xdr:rowOff>
    </xdr:from>
    <xdr:to>
      <xdr:col>3</xdr:col>
      <xdr:colOff>619125</xdr:colOff>
      <xdr:row>115</xdr:row>
      <xdr:rowOff>85725</xdr:rowOff>
    </xdr:to>
    <xdr:pic>
      <xdr:nvPicPr>
        <xdr:cNvPr id="36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0726400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112</xdr:row>
      <xdr:rowOff>57150</xdr:rowOff>
    </xdr:from>
    <xdr:to>
      <xdr:col>3</xdr:col>
      <xdr:colOff>38100</xdr:colOff>
      <xdr:row>116</xdr:row>
      <xdr:rowOff>47625</xdr:rowOff>
    </xdr:to>
    <xdr:pic>
      <xdr:nvPicPr>
        <xdr:cNvPr id="37" name="Picture 196" descr="4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21850350"/>
          <a:ext cx="1362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136</xdr:row>
      <xdr:rowOff>161925</xdr:rowOff>
    </xdr:from>
    <xdr:to>
      <xdr:col>3</xdr:col>
      <xdr:colOff>590550</xdr:colOff>
      <xdr:row>140</xdr:row>
      <xdr:rowOff>19050</xdr:rowOff>
    </xdr:to>
    <xdr:pic>
      <xdr:nvPicPr>
        <xdr:cNvPr id="38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5269825"/>
          <a:ext cx="457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59531</xdr:colOff>
      <xdr:row>137</xdr:row>
      <xdr:rowOff>95250</xdr:rowOff>
    </xdr:from>
    <xdr:to>
      <xdr:col>2</xdr:col>
      <xdr:colOff>1083352</xdr:colOff>
      <xdr:row>139</xdr:row>
      <xdr:rowOff>72006</xdr:rowOff>
    </xdr:to>
    <xdr:pic>
      <xdr:nvPicPr>
        <xdr:cNvPr id="39" name="Picture 200" descr="3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731" y="26650950"/>
          <a:ext cx="1023821" cy="35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142</xdr:row>
      <xdr:rowOff>120015</xdr:rowOff>
    </xdr:from>
    <xdr:to>
      <xdr:col>3</xdr:col>
      <xdr:colOff>3175</xdr:colOff>
      <xdr:row>145</xdr:row>
      <xdr:rowOff>104775</xdr:rowOff>
    </xdr:to>
    <xdr:pic>
      <xdr:nvPicPr>
        <xdr:cNvPr id="40" name="Picture 187" descr="2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825" y="27628215"/>
          <a:ext cx="120967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142</xdr:row>
      <xdr:rowOff>152400</xdr:rowOff>
    </xdr:from>
    <xdr:to>
      <xdr:col>3</xdr:col>
      <xdr:colOff>638175</xdr:colOff>
      <xdr:row>145</xdr:row>
      <xdr:rowOff>0</xdr:rowOff>
    </xdr:to>
    <xdr:pic>
      <xdr:nvPicPr>
        <xdr:cNvPr id="41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6403300"/>
          <a:ext cx="457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</xdr:colOff>
      <xdr:row>82</xdr:row>
      <xdr:rowOff>121920</xdr:rowOff>
    </xdr:from>
    <xdr:to>
      <xdr:col>3</xdr:col>
      <xdr:colOff>3175</xdr:colOff>
      <xdr:row>85</xdr:row>
      <xdr:rowOff>129540</xdr:rowOff>
    </xdr:to>
    <xdr:pic>
      <xdr:nvPicPr>
        <xdr:cNvPr id="42" name="Picture 169" descr="1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110" y="15946120"/>
          <a:ext cx="1243965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161925</xdr:colOff>
      <xdr:row>82</xdr:row>
      <xdr:rowOff>238125</xdr:rowOff>
    </xdr:from>
    <xdr:to>
      <xdr:col>3</xdr:col>
      <xdr:colOff>619125</xdr:colOff>
      <xdr:row>84</xdr:row>
      <xdr:rowOff>180975</xdr:rowOff>
    </xdr:to>
    <xdr:pic>
      <xdr:nvPicPr>
        <xdr:cNvPr id="43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582102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147</xdr:row>
      <xdr:rowOff>142875</xdr:rowOff>
    </xdr:from>
    <xdr:to>
      <xdr:col>3</xdr:col>
      <xdr:colOff>1514475</xdr:colOff>
      <xdr:row>151</xdr:row>
      <xdr:rowOff>0</xdr:rowOff>
    </xdr:to>
    <xdr:pic>
      <xdr:nvPicPr>
        <xdr:cNvPr id="56" name="Picture 237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67138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163</xdr:row>
      <xdr:rowOff>142875</xdr:rowOff>
    </xdr:from>
    <xdr:to>
      <xdr:col>3</xdr:col>
      <xdr:colOff>1514475</xdr:colOff>
      <xdr:row>167</xdr:row>
      <xdr:rowOff>0</xdr:rowOff>
    </xdr:to>
    <xdr:pic>
      <xdr:nvPicPr>
        <xdr:cNvPr id="57" name="Picture 238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186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171</xdr:row>
      <xdr:rowOff>142875</xdr:rowOff>
    </xdr:from>
    <xdr:to>
      <xdr:col>3</xdr:col>
      <xdr:colOff>1514475</xdr:colOff>
      <xdr:row>175</xdr:row>
      <xdr:rowOff>0</xdr:rowOff>
    </xdr:to>
    <xdr:pic>
      <xdr:nvPicPr>
        <xdr:cNvPr id="58" name="Picture 239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1710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179</xdr:row>
      <xdr:rowOff>142875</xdr:rowOff>
    </xdr:from>
    <xdr:to>
      <xdr:col>3</xdr:col>
      <xdr:colOff>1514475</xdr:colOff>
      <xdr:row>183</xdr:row>
      <xdr:rowOff>0</xdr:rowOff>
    </xdr:to>
    <xdr:pic>
      <xdr:nvPicPr>
        <xdr:cNvPr id="59" name="Picture 240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3234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187</xdr:row>
      <xdr:rowOff>142875</xdr:rowOff>
    </xdr:from>
    <xdr:to>
      <xdr:col>3</xdr:col>
      <xdr:colOff>1514475</xdr:colOff>
      <xdr:row>191</xdr:row>
      <xdr:rowOff>0</xdr:rowOff>
    </xdr:to>
    <xdr:pic>
      <xdr:nvPicPr>
        <xdr:cNvPr id="60" name="Picture 241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4758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195</xdr:row>
      <xdr:rowOff>142875</xdr:rowOff>
    </xdr:from>
    <xdr:to>
      <xdr:col>3</xdr:col>
      <xdr:colOff>1514475</xdr:colOff>
      <xdr:row>199</xdr:row>
      <xdr:rowOff>0</xdr:rowOff>
    </xdr:to>
    <xdr:pic>
      <xdr:nvPicPr>
        <xdr:cNvPr id="61" name="Picture 24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6282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163</xdr:row>
      <xdr:rowOff>142875</xdr:rowOff>
    </xdr:from>
    <xdr:to>
      <xdr:col>3</xdr:col>
      <xdr:colOff>1514475</xdr:colOff>
      <xdr:row>167</xdr:row>
      <xdr:rowOff>0</xdr:rowOff>
    </xdr:to>
    <xdr:pic>
      <xdr:nvPicPr>
        <xdr:cNvPr id="62" name="Picture 25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186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162</xdr:row>
      <xdr:rowOff>104775</xdr:rowOff>
    </xdr:from>
    <xdr:to>
      <xdr:col>2</xdr:col>
      <xdr:colOff>1028700</xdr:colOff>
      <xdr:row>169</xdr:row>
      <xdr:rowOff>19050</xdr:rowOff>
    </xdr:to>
    <xdr:pic>
      <xdr:nvPicPr>
        <xdr:cNvPr id="63" name="圖片 16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32413575"/>
          <a:ext cx="4191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170</xdr:row>
      <xdr:rowOff>123825</xdr:rowOff>
    </xdr:from>
    <xdr:to>
      <xdr:col>2</xdr:col>
      <xdr:colOff>1000125</xdr:colOff>
      <xdr:row>177</xdr:row>
      <xdr:rowOff>76200</xdr:rowOff>
    </xdr:to>
    <xdr:pic>
      <xdr:nvPicPr>
        <xdr:cNvPr id="64" name="圖片 2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71500600"/>
          <a:ext cx="4286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178</xdr:row>
      <xdr:rowOff>38100</xdr:rowOff>
    </xdr:from>
    <xdr:to>
      <xdr:col>2</xdr:col>
      <xdr:colOff>1047750</xdr:colOff>
      <xdr:row>185</xdr:row>
      <xdr:rowOff>19050</xdr:rowOff>
    </xdr:to>
    <xdr:pic>
      <xdr:nvPicPr>
        <xdr:cNvPr id="65" name="Picture 5" descr="GF-4A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72938875"/>
          <a:ext cx="5429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186</xdr:row>
      <xdr:rowOff>95250</xdr:rowOff>
    </xdr:from>
    <xdr:to>
      <xdr:col>2</xdr:col>
      <xdr:colOff>1057275</xdr:colOff>
      <xdr:row>193</xdr:row>
      <xdr:rowOff>47625</xdr:rowOff>
    </xdr:to>
    <xdr:pic>
      <xdr:nvPicPr>
        <xdr:cNvPr id="66" name="圖片 19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725" y="36976050"/>
          <a:ext cx="6667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196</xdr:row>
      <xdr:rowOff>9525</xdr:rowOff>
    </xdr:from>
    <xdr:to>
      <xdr:col>3</xdr:col>
      <xdr:colOff>0</xdr:colOff>
      <xdr:row>199</xdr:row>
      <xdr:rowOff>66675</xdr:rowOff>
    </xdr:to>
    <xdr:pic>
      <xdr:nvPicPr>
        <xdr:cNvPr id="67" name="圖片 6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76339300"/>
          <a:ext cx="1200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40480</xdr:colOff>
      <xdr:row>149</xdr:row>
      <xdr:rowOff>794</xdr:rowOff>
    </xdr:from>
    <xdr:to>
      <xdr:col>3</xdr:col>
      <xdr:colOff>6350</xdr:colOff>
      <xdr:row>151</xdr:row>
      <xdr:rowOff>24607</xdr:rowOff>
    </xdr:to>
    <xdr:pic>
      <xdr:nvPicPr>
        <xdr:cNvPr id="68" name="圖片 12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680" y="29807694"/>
          <a:ext cx="1229520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155</xdr:row>
      <xdr:rowOff>142875</xdr:rowOff>
    </xdr:from>
    <xdr:to>
      <xdr:col>3</xdr:col>
      <xdr:colOff>1514475</xdr:colOff>
      <xdr:row>159</xdr:row>
      <xdr:rowOff>0</xdr:rowOff>
    </xdr:to>
    <xdr:pic>
      <xdr:nvPicPr>
        <xdr:cNvPr id="69" name="Picture 237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68662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130969</xdr:colOff>
      <xdr:row>157</xdr:row>
      <xdr:rowOff>95250</xdr:rowOff>
    </xdr:from>
    <xdr:to>
      <xdr:col>2</xdr:col>
      <xdr:colOff>1102520</xdr:colOff>
      <xdr:row>159</xdr:row>
      <xdr:rowOff>44991</xdr:rowOff>
    </xdr:to>
    <xdr:pic>
      <xdr:nvPicPr>
        <xdr:cNvPr id="70" name="圖片 1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644" y="268995525"/>
          <a:ext cx="971551" cy="33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203</xdr:row>
      <xdr:rowOff>142875</xdr:rowOff>
    </xdr:from>
    <xdr:to>
      <xdr:col>3</xdr:col>
      <xdr:colOff>1514475</xdr:colOff>
      <xdr:row>207</xdr:row>
      <xdr:rowOff>0</xdr:rowOff>
    </xdr:to>
    <xdr:pic>
      <xdr:nvPicPr>
        <xdr:cNvPr id="71" name="Picture 188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50374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202</xdr:row>
      <xdr:rowOff>85725</xdr:rowOff>
    </xdr:from>
    <xdr:to>
      <xdr:col>3</xdr:col>
      <xdr:colOff>0</xdr:colOff>
      <xdr:row>208</xdr:row>
      <xdr:rowOff>161925</xdr:rowOff>
    </xdr:to>
    <xdr:pic>
      <xdr:nvPicPr>
        <xdr:cNvPr id="72" name="圖片 21" descr="YC-791.jpg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50126500"/>
          <a:ext cx="1238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211</xdr:row>
      <xdr:rowOff>142875</xdr:rowOff>
    </xdr:from>
    <xdr:to>
      <xdr:col>3</xdr:col>
      <xdr:colOff>1514475</xdr:colOff>
      <xdr:row>215</xdr:row>
      <xdr:rowOff>0</xdr:rowOff>
    </xdr:to>
    <xdr:pic>
      <xdr:nvPicPr>
        <xdr:cNvPr id="73" name="Picture 195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51898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219</xdr:row>
      <xdr:rowOff>142875</xdr:rowOff>
    </xdr:from>
    <xdr:to>
      <xdr:col>3</xdr:col>
      <xdr:colOff>1514475</xdr:colOff>
      <xdr:row>223</xdr:row>
      <xdr:rowOff>0</xdr:rowOff>
    </xdr:to>
    <xdr:pic>
      <xdr:nvPicPr>
        <xdr:cNvPr id="74" name="Picture 196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53422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227</xdr:row>
      <xdr:rowOff>142875</xdr:rowOff>
    </xdr:from>
    <xdr:to>
      <xdr:col>3</xdr:col>
      <xdr:colOff>1514475</xdr:colOff>
      <xdr:row>231</xdr:row>
      <xdr:rowOff>0</xdr:rowOff>
    </xdr:to>
    <xdr:pic>
      <xdr:nvPicPr>
        <xdr:cNvPr id="75" name="Picture 197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54946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235</xdr:row>
      <xdr:rowOff>142875</xdr:rowOff>
    </xdr:from>
    <xdr:to>
      <xdr:col>3</xdr:col>
      <xdr:colOff>1514475</xdr:colOff>
      <xdr:row>239</xdr:row>
      <xdr:rowOff>0</xdr:rowOff>
    </xdr:to>
    <xdr:pic>
      <xdr:nvPicPr>
        <xdr:cNvPr id="76" name="Picture 198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56470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243</xdr:row>
      <xdr:rowOff>142875</xdr:rowOff>
    </xdr:from>
    <xdr:to>
      <xdr:col>3</xdr:col>
      <xdr:colOff>1514475</xdr:colOff>
      <xdr:row>247</xdr:row>
      <xdr:rowOff>0</xdr:rowOff>
    </xdr:to>
    <xdr:pic>
      <xdr:nvPicPr>
        <xdr:cNvPr id="77" name="Picture 199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57994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82550</xdr:colOff>
      <xdr:row>210</xdr:row>
      <xdr:rowOff>60325</xdr:rowOff>
    </xdr:from>
    <xdr:to>
      <xdr:col>3</xdr:col>
      <xdr:colOff>0</xdr:colOff>
      <xdr:row>214</xdr:row>
      <xdr:rowOff>153307</xdr:rowOff>
    </xdr:to>
    <xdr:pic>
      <xdr:nvPicPr>
        <xdr:cNvPr id="78" name="圖片 36" descr="YC-280.jpg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1513125"/>
          <a:ext cx="1238250" cy="85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214</xdr:row>
      <xdr:rowOff>76200</xdr:rowOff>
    </xdr:from>
    <xdr:to>
      <xdr:col>3</xdr:col>
      <xdr:colOff>0</xdr:colOff>
      <xdr:row>217</xdr:row>
      <xdr:rowOff>66675</xdr:rowOff>
    </xdr:to>
    <xdr:pic>
      <xdr:nvPicPr>
        <xdr:cNvPr id="79" name="圖片 35" descr="YC-129A.jpg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2402975"/>
          <a:ext cx="781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219</xdr:row>
      <xdr:rowOff>38100</xdr:rowOff>
    </xdr:from>
    <xdr:to>
      <xdr:col>3</xdr:col>
      <xdr:colOff>0</xdr:colOff>
      <xdr:row>224</xdr:row>
      <xdr:rowOff>76200</xdr:rowOff>
    </xdr:to>
    <xdr:pic>
      <xdr:nvPicPr>
        <xdr:cNvPr id="80" name="圖片 22" descr="YC-286N.jpg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53317375"/>
          <a:ext cx="11620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227</xdr:row>
      <xdr:rowOff>9525</xdr:rowOff>
    </xdr:from>
    <xdr:to>
      <xdr:col>3</xdr:col>
      <xdr:colOff>0</xdr:colOff>
      <xdr:row>232</xdr:row>
      <xdr:rowOff>28575</xdr:rowOff>
    </xdr:to>
    <xdr:pic>
      <xdr:nvPicPr>
        <xdr:cNvPr id="81" name="圖片 25" descr="YC-287B1.jpg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54812800"/>
          <a:ext cx="12382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234</xdr:row>
      <xdr:rowOff>76200</xdr:rowOff>
    </xdr:from>
    <xdr:to>
      <xdr:col>3</xdr:col>
      <xdr:colOff>0</xdr:colOff>
      <xdr:row>240</xdr:row>
      <xdr:rowOff>114300</xdr:rowOff>
    </xdr:to>
    <xdr:pic>
      <xdr:nvPicPr>
        <xdr:cNvPr id="82" name="圖片 27" descr="YC-289.jpg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56212975"/>
          <a:ext cx="12382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242</xdr:row>
      <xdr:rowOff>85725</xdr:rowOff>
    </xdr:from>
    <xdr:to>
      <xdr:col>3</xdr:col>
      <xdr:colOff>0</xdr:colOff>
      <xdr:row>248</xdr:row>
      <xdr:rowOff>66675</xdr:rowOff>
    </xdr:to>
    <xdr:pic>
      <xdr:nvPicPr>
        <xdr:cNvPr id="83" name="圖片 28" descr="YC-8F.jpg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57746500"/>
          <a:ext cx="10001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251</xdr:row>
      <xdr:rowOff>142875</xdr:rowOff>
    </xdr:from>
    <xdr:to>
      <xdr:col>3</xdr:col>
      <xdr:colOff>1514475</xdr:colOff>
      <xdr:row>255</xdr:row>
      <xdr:rowOff>0</xdr:rowOff>
    </xdr:to>
    <xdr:pic>
      <xdr:nvPicPr>
        <xdr:cNvPr id="84" name="Picture 200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59518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259</xdr:row>
      <xdr:rowOff>142875</xdr:rowOff>
    </xdr:from>
    <xdr:to>
      <xdr:col>3</xdr:col>
      <xdr:colOff>1514475</xdr:colOff>
      <xdr:row>263</xdr:row>
      <xdr:rowOff>0</xdr:rowOff>
    </xdr:to>
    <xdr:pic>
      <xdr:nvPicPr>
        <xdr:cNvPr id="85" name="Picture 201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61042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267</xdr:row>
      <xdr:rowOff>142875</xdr:rowOff>
    </xdr:from>
    <xdr:to>
      <xdr:col>3</xdr:col>
      <xdr:colOff>1514475</xdr:colOff>
      <xdr:row>271</xdr:row>
      <xdr:rowOff>0</xdr:rowOff>
    </xdr:to>
    <xdr:pic>
      <xdr:nvPicPr>
        <xdr:cNvPr id="86" name="Picture 20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62566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251</xdr:row>
      <xdr:rowOff>95250</xdr:rowOff>
    </xdr:from>
    <xdr:to>
      <xdr:col>3</xdr:col>
      <xdr:colOff>0</xdr:colOff>
      <xdr:row>256</xdr:row>
      <xdr:rowOff>38100</xdr:rowOff>
    </xdr:to>
    <xdr:pic>
      <xdr:nvPicPr>
        <xdr:cNvPr id="87" name="圖片 29" descr="YC-768.jpg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59470525"/>
          <a:ext cx="1285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258</xdr:row>
      <xdr:rowOff>133350</xdr:rowOff>
    </xdr:from>
    <xdr:to>
      <xdr:col>3</xdr:col>
      <xdr:colOff>0</xdr:colOff>
      <xdr:row>264</xdr:row>
      <xdr:rowOff>133350</xdr:rowOff>
    </xdr:to>
    <xdr:pic>
      <xdr:nvPicPr>
        <xdr:cNvPr id="88" name="圖片 31" descr="YC-623.jpg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60842125"/>
          <a:ext cx="12477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267</xdr:row>
      <xdr:rowOff>28575</xdr:rowOff>
    </xdr:from>
    <xdr:to>
      <xdr:col>3</xdr:col>
      <xdr:colOff>0</xdr:colOff>
      <xdr:row>273</xdr:row>
      <xdr:rowOff>76200</xdr:rowOff>
    </xdr:to>
    <xdr:pic>
      <xdr:nvPicPr>
        <xdr:cNvPr id="89" name="圖片 32" descr="YC-152.jpg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451850"/>
          <a:ext cx="1143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275</xdr:row>
      <xdr:rowOff>142875</xdr:rowOff>
    </xdr:from>
    <xdr:to>
      <xdr:col>3</xdr:col>
      <xdr:colOff>1514475</xdr:colOff>
      <xdr:row>279</xdr:row>
      <xdr:rowOff>0</xdr:rowOff>
    </xdr:to>
    <xdr:pic>
      <xdr:nvPicPr>
        <xdr:cNvPr id="90" name="Picture 22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64090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274</xdr:row>
      <xdr:rowOff>104775</xdr:rowOff>
    </xdr:from>
    <xdr:to>
      <xdr:col>3</xdr:col>
      <xdr:colOff>0</xdr:colOff>
      <xdr:row>281</xdr:row>
      <xdr:rowOff>38100</xdr:rowOff>
    </xdr:to>
    <xdr:pic>
      <xdr:nvPicPr>
        <xdr:cNvPr id="91" name="圖片 33" descr="YC-101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63861550"/>
          <a:ext cx="11334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283</xdr:row>
      <xdr:rowOff>142875</xdr:rowOff>
    </xdr:from>
    <xdr:to>
      <xdr:col>3</xdr:col>
      <xdr:colOff>1514475</xdr:colOff>
      <xdr:row>287</xdr:row>
      <xdr:rowOff>0</xdr:rowOff>
    </xdr:to>
    <xdr:pic>
      <xdr:nvPicPr>
        <xdr:cNvPr id="92" name="Picture 225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65614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282</xdr:row>
      <xdr:rowOff>66675</xdr:rowOff>
    </xdr:from>
    <xdr:to>
      <xdr:col>3</xdr:col>
      <xdr:colOff>0</xdr:colOff>
      <xdr:row>289</xdr:row>
      <xdr:rowOff>123825</xdr:rowOff>
    </xdr:to>
    <xdr:pic>
      <xdr:nvPicPr>
        <xdr:cNvPr id="93" name="圖片 34" descr="YC-28H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65347450"/>
          <a:ext cx="10763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290</xdr:row>
      <xdr:rowOff>114300</xdr:rowOff>
    </xdr:from>
    <xdr:to>
      <xdr:col>3</xdr:col>
      <xdr:colOff>0</xdr:colOff>
      <xdr:row>297</xdr:row>
      <xdr:rowOff>133350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" y="56781700"/>
          <a:ext cx="12668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298</xdr:row>
      <xdr:rowOff>85725</xdr:rowOff>
    </xdr:from>
    <xdr:to>
      <xdr:col>3</xdr:col>
      <xdr:colOff>0</xdr:colOff>
      <xdr:row>305</xdr:row>
      <xdr:rowOff>95250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9750500"/>
          <a:ext cx="12858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307</xdr:row>
      <xdr:rowOff>38100</xdr:rowOff>
    </xdr:from>
    <xdr:to>
      <xdr:col>3</xdr:col>
      <xdr:colOff>0</xdr:colOff>
      <xdr:row>313</xdr:row>
      <xdr:rowOff>57150</xdr:rowOff>
    </xdr:to>
    <xdr:pic>
      <xdr:nvPicPr>
        <xdr:cNvPr id="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91417375"/>
          <a:ext cx="1219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314</xdr:row>
      <xdr:rowOff>85725</xdr:rowOff>
    </xdr:from>
    <xdr:to>
      <xdr:col>3</xdr:col>
      <xdr:colOff>0</xdr:colOff>
      <xdr:row>321</xdr:row>
      <xdr:rowOff>104775</xdr:rowOff>
    </xdr:to>
    <xdr:pic>
      <xdr:nvPicPr>
        <xdr:cNvPr id="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92798500"/>
          <a:ext cx="12668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322</xdr:row>
      <xdr:rowOff>57150</xdr:rowOff>
    </xdr:from>
    <xdr:to>
      <xdr:col>3</xdr:col>
      <xdr:colOff>0</xdr:colOff>
      <xdr:row>329</xdr:row>
      <xdr:rowOff>19050</xdr:rowOff>
    </xdr:to>
    <xdr:pic>
      <xdr:nvPicPr>
        <xdr:cNvPr id="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94" t="22112" r="8542" b="43889"/>
        <a:stretch>
          <a:fillRect/>
        </a:stretch>
      </xdr:blipFill>
      <xdr:spPr bwMode="auto">
        <a:xfrm>
          <a:off x="2514600" y="294293925"/>
          <a:ext cx="1219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330</xdr:row>
      <xdr:rowOff>114300</xdr:rowOff>
    </xdr:from>
    <xdr:to>
      <xdr:col>3</xdr:col>
      <xdr:colOff>0</xdr:colOff>
      <xdr:row>337</xdr:row>
      <xdr:rowOff>47625</xdr:rowOff>
    </xdr:to>
    <xdr:pic>
      <xdr:nvPicPr>
        <xdr:cNvPr id="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81" t="15111" r="56180" b="62334"/>
        <a:stretch>
          <a:fillRect/>
        </a:stretch>
      </xdr:blipFill>
      <xdr:spPr bwMode="auto">
        <a:xfrm>
          <a:off x="2495550" y="295875075"/>
          <a:ext cx="12382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338</xdr:row>
      <xdr:rowOff>95250</xdr:rowOff>
    </xdr:from>
    <xdr:to>
      <xdr:col>3</xdr:col>
      <xdr:colOff>0</xdr:colOff>
      <xdr:row>345</xdr:row>
      <xdr:rowOff>66675</xdr:rowOff>
    </xdr:to>
    <xdr:pic>
      <xdr:nvPicPr>
        <xdr:cNvPr id="1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97380025"/>
          <a:ext cx="11620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347</xdr:row>
      <xdr:rowOff>142875</xdr:rowOff>
    </xdr:from>
    <xdr:to>
      <xdr:col>3</xdr:col>
      <xdr:colOff>1514475</xdr:colOff>
      <xdr:row>351</xdr:row>
      <xdr:rowOff>0</xdr:rowOff>
    </xdr:to>
    <xdr:pic>
      <xdr:nvPicPr>
        <xdr:cNvPr id="101" name="Picture 243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8347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347</xdr:row>
      <xdr:rowOff>57150</xdr:rowOff>
    </xdr:from>
    <xdr:to>
      <xdr:col>3</xdr:col>
      <xdr:colOff>0</xdr:colOff>
      <xdr:row>352</xdr:row>
      <xdr:rowOff>152400</xdr:rowOff>
    </xdr:to>
    <xdr:pic>
      <xdr:nvPicPr>
        <xdr:cNvPr id="102" name="Picture 264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8261925"/>
          <a:ext cx="12668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355</xdr:row>
      <xdr:rowOff>142875</xdr:rowOff>
    </xdr:from>
    <xdr:to>
      <xdr:col>3</xdr:col>
      <xdr:colOff>1514475</xdr:colOff>
      <xdr:row>359</xdr:row>
      <xdr:rowOff>0</xdr:rowOff>
    </xdr:to>
    <xdr:pic>
      <xdr:nvPicPr>
        <xdr:cNvPr id="103" name="Picture 266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9871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355</xdr:row>
      <xdr:rowOff>28575</xdr:rowOff>
    </xdr:from>
    <xdr:to>
      <xdr:col>3</xdr:col>
      <xdr:colOff>0</xdr:colOff>
      <xdr:row>360</xdr:row>
      <xdr:rowOff>95250</xdr:rowOff>
    </xdr:to>
    <xdr:pic>
      <xdr:nvPicPr>
        <xdr:cNvPr id="104" name="圖片 3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9757350"/>
          <a:ext cx="1257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363</xdr:row>
      <xdr:rowOff>142875</xdr:rowOff>
    </xdr:from>
    <xdr:to>
      <xdr:col>3</xdr:col>
      <xdr:colOff>1514475</xdr:colOff>
      <xdr:row>367</xdr:row>
      <xdr:rowOff>0</xdr:rowOff>
    </xdr:to>
    <xdr:pic>
      <xdr:nvPicPr>
        <xdr:cNvPr id="105" name="Picture 271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1395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371</xdr:row>
      <xdr:rowOff>142875</xdr:rowOff>
    </xdr:from>
    <xdr:to>
      <xdr:col>3</xdr:col>
      <xdr:colOff>1514475</xdr:colOff>
      <xdr:row>375</xdr:row>
      <xdr:rowOff>0</xdr:rowOff>
    </xdr:to>
    <xdr:pic>
      <xdr:nvPicPr>
        <xdr:cNvPr id="106" name="Picture 274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2919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379</xdr:row>
      <xdr:rowOff>142875</xdr:rowOff>
    </xdr:from>
    <xdr:to>
      <xdr:col>3</xdr:col>
      <xdr:colOff>1514475</xdr:colOff>
      <xdr:row>383</xdr:row>
      <xdr:rowOff>0</xdr:rowOff>
    </xdr:to>
    <xdr:pic>
      <xdr:nvPicPr>
        <xdr:cNvPr id="107" name="Picture 277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4443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363</xdr:row>
      <xdr:rowOff>9525</xdr:rowOff>
    </xdr:from>
    <xdr:to>
      <xdr:col>3</xdr:col>
      <xdr:colOff>0</xdr:colOff>
      <xdr:row>368</xdr:row>
      <xdr:rowOff>114300</xdr:rowOff>
    </xdr:to>
    <xdr:pic>
      <xdr:nvPicPr>
        <xdr:cNvPr id="108" name="圖片 1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1262300"/>
          <a:ext cx="12573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371</xdr:row>
      <xdr:rowOff>0</xdr:rowOff>
    </xdr:from>
    <xdr:to>
      <xdr:col>3</xdr:col>
      <xdr:colOff>0</xdr:colOff>
      <xdr:row>376</xdr:row>
      <xdr:rowOff>85725</xdr:rowOff>
    </xdr:to>
    <xdr:pic>
      <xdr:nvPicPr>
        <xdr:cNvPr id="109" name="圖片 8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42776775"/>
          <a:ext cx="12192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387</xdr:row>
      <xdr:rowOff>142875</xdr:rowOff>
    </xdr:from>
    <xdr:to>
      <xdr:col>3</xdr:col>
      <xdr:colOff>1514475</xdr:colOff>
      <xdr:row>391</xdr:row>
      <xdr:rowOff>0</xdr:rowOff>
    </xdr:to>
    <xdr:pic>
      <xdr:nvPicPr>
        <xdr:cNvPr id="110" name="Picture 284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5967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379</xdr:row>
      <xdr:rowOff>38100</xdr:rowOff>
    </xdr:from>
    <xdr:to>
      <xdr:col>3</xdr:col>
      <xdr:colOff>0</xdr:colOff>
      <xdr:row>385</xdr:row>
      <xdr:rowOff>9525</xdr:rowOff>
    </xdr:to>
    <xdr:pic>
      <xdr:nvPicPr>
        <xdr:cNvPr id="111" name="圖片 7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44338875"/>
          <a:ext cx="1219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387</xdr:row>
      <xdr:rowOff>47625</xdr:rowOff>
    </xdr:from>
    <xdr:to>
      <xdr:col>3</xdr:col>
      <xdr:colOff>0</xdr:colOff>
      <xdr:row>393</xdr:row>
      <xdr:rowOff>19050</xdr:rowOff>
    </xdr:to>
    <xdr:pic>
      <xdr:nvPicPr>
        <xdr:cNvPr id="112" name="圖片 10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45872400"/>
          <a:ext cx="1209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466726</xdr:colOff>
      <xdr:row>394</xdr:row>
      <xdr:rowOff>401955</xdr:rowOff>
    </xdr:from>
    <xdr:to>
      <xdr:col>3</xdr:col>
      <xdr:colOff>1271</xdr:colOff>
      <xdr:row>394</xdr:row>
      <xdr:rowOff>1428750</xdr:rowOff>
    </xdr:to>
    <xdr:pic>
      <xdr:nvPicPr>
        <xdr:cNvPr id="113" name="Picture 845" descr="brýle FORCE FREE černo-fluo, černá laser skla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6" y="76687680"/>
          <a:ext cx="731520" cy="1026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139065</xdr:colOff>
      <xdr:row>394</xdr:row>
      <xdr:rowOff>55245</xdr:rowOff>
    </xdr:from>
    <xdr:to>
      <xdr:col>2</xdr:col>
      <xdr:colOff>807720</xdr:colOff>
      <xdr:row>394</xdr:row>
      <xdr:rowOff>885825</xdr:rowOff>
    </xdr:to>
    <xdr:pic>
      <xdr:nvPicPr>
        <xdr:cNvPr id="114" name="圖片 9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215" y="76340970"/>
          <a:ext cx="668655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</xdr:colOff>
      <xdr:row>394</xdr:row>
      <xdr:rowOff>421006</xdr:rowOff>
    </xdr:from>
    <xdr:to>
      <xdr:col>3</xdr:col>
      <xdr:colOff>607308</xdr:colOff>
      <xdr:row>394</xdr:row>
      <xdr:rowOff>1209676</xdr:rowOff>
    </xdr:to>
    <xdr:pic>
      <xdr:nvPicPr>
        <xdr:cNvPr id="115" name="圖片 40" descr="olpran new logo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966085" y="76706731"/>
          <a:ext cx="584448" cy="788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397</xdr:row>
      <xdr:rowOff>95250</xdr:rowOff>
    </xdr:from>
    <xdr:to>
      <xdr:col>3</xdr:col>
      <xdr:colOff>1543050</xdr:colOff>
      <xdr:row>400</xdr:row>
      <xdr:rowOff>114300</xdr:rowOff>
    </xdr:to>
    <xdr:pic>
      <xdr:nvPicPr>
        <xdr:cNvPr id="159" name="Picture 70" descr="olpran new logo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4106525"/>
          <a:ext cx="523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405</xdr:row>
      <xdr:rowOff>95250</xdr:rowOff>
    </xdr:from>
    <xdr:to>
      <xdr:col>3</xdr:col>
      <xdr:colOff>1457325</xdr:colOff>
      <xdr:row>408</xdr:row>
      <xdr:rowOff>114300</xdr:rowOff>
    </xdr:to>
    <xdr:pic>
      <xdr:nvPicPr>
        <xdr:cNvPr id="160" name="Picture 293" descr="olpran new logo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5630525"/>
          <a:ext cx="60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264319</xdr:colOff>
      <xdr:row>403</xdr:row>
      <xdr:rowOff>145257</xdr:rowOff>
    </xdr:from>
    <xdr:to>
      <xdr:col>2</xdr:col>
      <xdr:colOff>933450</xdr:colOff>
      <xdr:row>410</xdr:row>
      <xdr:rowOff>150019</xdr:rowOff>
    </xdr:to>
    <xdr:pic>
      <xdr:nvPicPr>
        <xdr:cNvPr id="161" name="Picture 24" descr="cd-317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469" y="79659957"/>
          <a:ext cx="669131" cy="133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413</xdr:row>
      <xdr:rowOff>123825</xdr:rowOff>
    </xdr:from>
    <xdr:to>
      <xdr:col>3</xdr:col>
      <xdr:colOff>1543050</xdr:colOff>
      <xdr:row>416</xdr:row>
      <xdr:rowOff>142875</xdr:rowOff>
    </xdr:to>
    <xdr:pic>
      <xdr:nvPicPr>
        <xdr:cNvPr id="162" name="Picture 72" descr="olpran new logo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7183100"/>
          <a:ext cx="523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453</xdr:row>
      <xdr:rowOff>66675</xdr:rowOff>
    </xdr:from>
    <xdr:to>
      <xdr:col>3</xdr:col>
      <xdr:colOff>1485900</xdr:colOff>
      <xdr:row>456</xdr:row>
      <xdr:rowOff>85725</xdr:rowOff>
    </xdr:to>
    <xdr:pic>
      <xdr:nvPicPr>
        <xdr:cNvPr id="164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86499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100013</xdr:colOff>
      <xdr:row>459</xdr:row>
      <xdr:rowOff>166687</xdr:rowOff>
    </xdr:from>
    <xdr:to>
      <xdr:col>2</xdr:col>
      <xdr:colOff>1047751</xdr:colOff>
      <xdr:row>462</xdr:row>
      <xdr:rowOff>357187</xdr:rowOff>
    </xdr:to>
    <xdr:pic>
      <xdr:nvPicPr>
        <xdr:cNvPr id="166" name="Obrázek 127" descr="stojan FORCE LUX 24-29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8" y="19892962"/>
          <a:ext cx="947738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395</xdr:row>
      <xdr:rowOff>66675</xdr:rowOff>
    </xdr:from>
    <xdr:to>
      <xdr:col>2</xdr:col>
      <xdr:colOff>1158240</xdr:colOff>
      <xdr:row>401</xdr:row>
      <xdr:rowOff>188595</xdr:rowOff>
    </xdr:to>
    <xdr:pic>
      <xdr:nvPicPr>
        <xdr:cNvPr id="170" name="Obrázek 43" descr="košík ELITE CUSTOM RACE, černo-bílý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78057375"/>
          <a:ext cx="127254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413</xdr:row>
      <xdr:rowOff>95250</xdr:rowOff>
    </xdr:from>
    <xdr:to>
      <xdr:col>3</xdr:col>
      <xdr:colOff>1543050</xdr:colOff>
      <xdr:row>416</xdr:row>
      <xdr:rowOff>114300</xdr:rowOff>
    </xdr:to>
    <xdr:pic>
      <xdr:nvPicPr>
        <xdr:cNvPr id="171" name="Picture 70" descr="olpran new logo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78466950"/>
          <a:ext cx="523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412</xdr:row>
      <xdr:rowOff>47625</xdr:rowOff>
    </xdr:from>
    <xdr:to>
      <xdr:col>3</xdr:col>
      <xdr:colOff>3175</xdr:colOff>
      <xdr:row>417</xdr:row>
      <xdr:rowOff>26219</xdr:rowOff>
    </xdr:to>
    <xdr:pic>
      <xdr:nvPicPr>
        <xdr:cNvPr id="174" name="Obrázek 44" descr="košík ELITE CUSTOM RACE, černo-zelený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81276825"/>
          <a:ext cx="1171575" cy="931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421</xdr:row>
      <xdr:rowOff>66675</xdr:rowOff>
    </xdr:from>
    <xdr:to>
      <xdr:col>3</xdr:col>
      <xdr:colOff>1485900</xdr:colOff>
      <xdr:row>424</xdr:row>
      <xdr:rowOff>85725</xdr:rowOff>
    </xdr:to>
    <xdr:pic>
      <xdr:nvPicPr>
        <xdr:cNvPr id="177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45343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420</xdr:row>
      <xdr:rowOff>19050</xdr:rowOff>
    </xdr:from>
    <xdr:to>
      <xdr:col>3</xdr:col>
      <xdr:colOff>191</xdr:colOff>
      <xdr:row>425</xdr:row>
      <xdr:rowOff>152400</xdr:rowOff>
    </xdr:to>
    <xdr:pic>
      <xdr:nvPicPr>
        <xdr:cNvPr id="178" name="Obrázek 43" descr="košík ELITE CUSTOM RACE, černo-bílý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4296250"/>
          <a:ext cx="1092391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429</xdr:row>
      <xdr:rowOff>66675</xdr:rowOff>
    </xdr:from>
    <xdr:to>
      <xdr:col>3</xdr:col>
      <xdr:colOff>1485900</xdr:colOff>
      <xdr:row>432</xdr:row>
      <xdr:rowOff>85725</xdr:rowOff>
    </xdr:to>
    <xdr:pic>
      <xdr:nvPicPr>
        <xdr:cNvPr id="179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0583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427</xdr:row>
      <xdr:rowOff>114300</xdr:rowOff>
    </xdr:from>
    <xdr:to>
      <xdr:col>2</xdr:col>
      <xdr:colOff>1158240</xdr:colOff>
      <xdr:row>434</xdr:row>
      <xdr:rowOff>7620</xdr:rowOff>
    </xdr:to>
    <xdr:pic>
      <xdr:nvPicPr>
        <xdr:cNvPr id="180" name="Obrázek 45" descr="košík ELITE CUSTOM RACE, fluo-černý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5725000"/>
          <a:ext cx="127254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443</xdr:row>
      <xdr:rowOff>104775</xdr:rowOff>
    </xdr:from>
    <xdr:to>
      <xdr:col>3</xdr:col>
      <xdr:colOff>1270</xdr:colOff>
      <xdr:row>450</xdr:row>
      <xdr:rowOff>59055</xdr:rowOff>
    </xdr:to>
    <xdr:pic>
      <xdr:nvPicPr>
        <xdr:cNvPr id="182" name="Obrázek 48" descr="košík ELITE CUSTOM RACE, bílo-červený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239475"/>
          <a:ext cx="126492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445</xdr:row>
      <xdr:rowOff>66675</xdr:rowOff>
    </xdr:from>
    <xdr:to>
      <xdr:col>3</xdr:col>
      <xdr:colOff>1485900</xdr:colOff>
      <xdr:row>448</xdr:row>
      <xdr:rowOff>85725</xdr:rowOff>
    </xdr:to>
    <xdr:pic>
      <xdr:nvPicPr>
        <xdr:cNvPr id="183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5823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437</xdr:row>
      <xdr:rowOff>66675</xdr:rowOff>
    </xdr:from>
    <xdr:to>
      <xdr:col>3</xdr:col>
      <xdr:colOff>1485900</xdr:colOff>
      <xdr:row>440</xdr:row>
      <xdr:rowOff>85725</xdr:rowOff>
    </xdr:to>
    <xdr:pic>
      <xdr:nvPicPr>
        <xdr:cNvPr id="185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5823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436</xdr:row>
      <xdr:rowOff>38100</xdr:rowOff>
    </xdr:from>
    <xdr:to>
      <xdr:col>2</xdr:col>
      <xdr:colOff>1158113</xdr:colOff>
      <xdr:row>441</xdr:row>
      <xdr:rowOff>161925</xdr:rowOff>
    </xdr:to>
    <xdr:pic>
      <xdr:nvPicPr>
        <xdr:cNvPr id="186" name="Obrázek 46" descr="košík ELITE CUSTOM RACE, černo-modrý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87363300"/>
          <a:ext cx="1262888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451</xdr:row>
      <xdr:rowOff>152400</xdr:rowOff>
    </xdr:from>
    <xdr:to>
      <xdr:col>2</xdr:col>
      <xdr:colOff>1158240</xdr:colOff>
      <xdr:row>457</xdr:row>
      <xdr:rowOff>160020</xdr:rowOff>
    </xdr:to>
    <xdr:pic>
      <xdr:nvPicPr>
        <xdr:cNvPr id="187" name="Obrázek 49" descr="košík ELITE CUSTOM RACE, bílo-černý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8811100"/>
          <a:ext cx="12725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468</xdr:row>
      <xdr:rowOff>9525</xdr:rowOff>
    </xdr:from>
    <xdr:to>
      <xdr:col>2</xdr:col>
      <xdr:colOff>862965</xdr:colOff>
      <xdr:row>474</xdr:row>
      <xdr:rowOff>123825</xdr:rowOff>
    </xdr:to>
    <xdr:pic>
      <xdr:nvPicPr>
        <xdr:cNvPr id="188" name="Picture 32" descr="cd-122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92668725"/>
          <a:ext cx="51054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476</xdr:row>
      <xdr:rowOff>85725</xdr:rowOff>
    </xdr:from>
    <xdr:to>
      <xdr:col>3</xdr:col>
      <xdr:colOff>3175</xdr:colOff>
      <xdr:row>479</xdr:row>
      <xdr:rowOff>291465</xdr:rowOff>
    </xdr:to>
    <xdr:pic>
      <xdr:nvPicPr>
        <xdr:cNvPr id="191" name="Obrázek 127" descr="stojan FORCE LUX 24-29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94268925"/>
          <a:ext cx="1285875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483</xdr:row>
      <xdr:rowOff>95250</xdr:rowOff>
    </xdr:from>
    <xdr:to>
      <xdr:col>2</xdr:col>
      <xdr:colOff>325534</xdr:colOff>
      <xdr:row>490</xdr:row>
      <xdr:rowOff>11753</xdr:rowOff>
    </xdr:to>
    <xdr:pic>
      <xdr:nvPicPr>
        <xdr:cNvPr id="192" name="Picture 34" descr="cd-109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96373950"/>
          <a:ext cx="287434" cy="1250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723900</xdr:colOff>
      <xdr:row>484</xdr:row>
      <xdr:rowOff>156210</xdr:rowOff>
    </xdr:from>
    <xdr:to>
      <xdr:col>3</xdr:col>
      <xdr:colOff>1865</xdr:colOff>
      <xdr:row>488</xdr:row>
      <xdr:rowOff>142875</xdr:rowOff>
    </xdr:to>
    <xdr:pic>
      <xdr:nvPicPr>
        <xdr:cNvPr id="193" name="Picture 35" descr="cd-109A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96625410"/>
          <a:ext cx="60829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891540</xdr:colOff>
      <xdr:row>499</xdr:row>
      <xdr:rowOff>76200</xdr:rowOff>
    </xdr:from>
    <xdr:to>
      <xdr:col>2</xdr:col>
      <xdr:colOff>895350</xdr:colOff>
      <xdr:row>499</xdr:row>
      <xdr:rowOff>188595</xdr:rowOff>
    </xdr:to>
    <xdr:pic>
      <xdr:nvPicPr>
        <xdr:cNvPr id="197" name="Picture 36" descr="CD-96X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3215" y="19764375"/>
          <a:ext cx="441960" cy="149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891540</xdr:colOff>
      <xdr:row>499</xdr:row>
      <xdr:rowOff>76200</xdr:rowOff>
    </xdr:from>
    <xdr:to>
      <xdr:col>2</xdr:col>
      <xdr:colOff>895350</xdr:colOff>
      <xdr:row>499</xdr:row>
      <xdr:rowOff>188595</xdr:rowOff>
    </xdr:to>
    <xdr:pic>
      <xdr:nvPicPr>
        <xdr:cNvPr id="198" name="Picture 36" descr="CD-96X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3215" y="19764375"/>
          <a:ext cx="441960" cy="149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492</xdr:row>
      <xdr:rowOff>104775</xdr:rowOff>
    </xdr:from>
    <xdr:to>
      <xdr:col>3</xdr:col>
      <xdr:colOff>3175</xdr:colOff>
      <xdr:row>495</xdr:row>
      <xdr:rowOff>342900</xdr:rowOff>
    </xdr:to>
    <xdr:pic>
      <xdr:nvPicPr>
        <xdr:cNvPr id="200" name="Obrázek 128" descr="stojan FORCE MANT 26-29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775" y="98097975"/>
          <a:ext cx="12382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499</xdr:row>
      <xdr:rowOff>47625</xdr:rowOff>
    </xdr:from>
    <xdr:to>
      <xdr:col>2</xdr:col>
      <xdr:colOff>822960</xdr:colOff>
      <xdr:row>506</xdr:row>
      <xdr:rowOff>152400</xdr:rowOff>
    </xdr:to>
    <xdr:pic>
      <xdr:nvPicPr>
        <xdr:cNvPr id="201" name="Picture 36" descr="CD-96X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0136325"/>
          <a:ext cx="44196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891540</xdr:colOff>
      <xdr:row>515</xdr:row>
      <xdr:rowOff>76200</xdr:rowOff>
    </xdr:from>
    <xdr:to>
      <xdr:col>2</xdr:col>
      <xdr:colOff>895350</xdr:colOff>
      <xdr:row>515</xdr:row>
      <xdr:rowOff>188595</xdr:rowOff>
    </xdr:to>
    <xdr:pic>
      <xdr:nvPicPr>
        <xdr:cNvPr id="202" name="Picture 36" descr="CD-96X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765" y="100164900"/>
          <a:ext cx="3810" cy="11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891540</xdr:colOff>
      <xdr:row>515</xdr:row>
      <xdr:rowOff>76200</xdr:rowOff>
    </xdr:from>
    <xdr:to>
      <xdr:col>2</xdr:col>
      <xdr:colOff>895350</xdr:colOff>
      <xdr:row>515</xdr:row>
      <xdr:rowOff>188595</xdr:rowOff>
    </xdr:to>
    <xdr:pic>
      <xdr:nvPicPr>
        <xdr:cNvPr id="203" name="Picture 36" descr="CD-96X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765" y="100164900"/>
          <a:ext cx="3810" cy="11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508</xdr:row>
      <xdr:rowOff>66675</xdr:rowOff>
    </xdr:from>
    <xdr:to>
      <xdr:col>3</xdr:col>
      <xdr:colOff>3175</xdr:colOff>
      <xdr:row>511</xdr:row>
      <xdr:rowOff>211455</xdr:rowOff>
    </xdr:to>
    <xdr:pic>
      <xdr:nvPicPr>
        <xdr:cNvPr id="206" name="Obrázek 129" descr="stojan F E-BIKE 26-28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01869875"/>
          <a:ext cx="123825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515</xdr:row>
      <xdr:rowOff>152400</xdr:rowOff>
    </xdr:from>
    <xdr:to>
      <xdr:col>2</xdr:col>
      <xdr:colOff>504825</xdr:colOff>
      <xdr:row>521</xdr:row>
      <xdr:rowOff>180771</xdr:rowOff>
    </xdr:to>
    <xdr:pic>
      <xdr:nvPicPr>
        <xdr:cNvPr id="207" name="Picture 37" descr="cd-112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04051100"/>
          <a:ext cx="381000" cy="1171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732277</xdr:colOff>
      <xdr:row>515</xdr:row>
      <xdr:rowOff>182879</xdr:rowOff>
    </xdr:from>
    <xdr:to>
      <xdr:col>3</xdr:col>
      <xdr:colOff>3175</xdr:colOff>
      <xdr:row>522</xdr:row>
      <xdr:rowOff>7086</xdr:rowOff>
    </xdr:to>
    <xdr:pic>
      <xdr:nvPicPr>
        <xdr:cNvPr id="208" name="Picture 38" descr="cd-112A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502" y="104081579"/>
          <a:ext cx="467873" cy="1157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517</xdr:row>
      <xdr:rowOff>66675</xdr:rowOff>
    </xdr:from>
    <xdr:to>
      <xdr:col>3</xdr:col>
      <xdr:colOff>657225</xdr:colOff>
      <xdr:row>520</xdr:row>
      <xdr:rowOff>85725</xdr:rowOff>
    </xdr:to>
    <xdr:pic>
      <xdr:nvPicPr>
        <xdr:cNvPr id="211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043463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509</xdr:row>
      <xdr:rowOff>123825</xdr:rowOff>
    </xdr:from>
    <xdr:to>
      <xdr:col>3</xdr:col>
      <xdr:colOff>619125</xdr:colOff>
      <xdr:row>510</xdr:row>
      <xdr:rowOff>333375</xdr:rowOff>
    </xdr:to>
    <xdr:pic>
      <xdr:nvPicPr>
        <xdr:cNvPr id="213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0230802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523</xdr:row>
      <xdr:rowOff>133350</xdr:rowOff>
    </xdr:from>
    <xdr:to>
      <xdr:col>3</xdr:col>
      <xdr:colOff>6947</xdr:colOff>
      <xdr:row>530</xdr:row>
      <xdr:rowOff>76200</xdr:rowOff>
    </xdr:to>
    <xdr:pic>
      <xdr:nvPicPr>
        <xdr:cNvPr id="218" name="Picture 23" descr="cd-20AL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05556050"/>
          <a:ext cx="1156297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531</xdr:row>
      <xdr:rowOff>114300</xdr:rowOff>
    </xdr:from>
    <xdr:to>
      <xdr:col>3</xdr:col>
      <xdr:colOff>3175</xdr:colOff>
      <xdr:row>538</xdr:row>
      <xdr:rowOff>141994</xdr:rowOff>
    </xdr:to>
    <xdr:pic>
      <xdr:nvPicPr>
        <xdr:cNvPr id="219" name="Picture 22" descr="CD-37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07061000"/>
          <a:ext cx="1171575" cy="136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124459</xdr:colOff>
      <xdr:row>539</xdr:row>
      <xdr:rowOff>28575</xdr:rowOff>
    </xdr:from>
    <xdr:to>
      <xdr:col>2</xdr:col>
      <xdr:colOff>482599</xdr:colOff>
      <xdr:row>539</xdr:row>
      <xdr:rowOff>981075</xdr:rowOff>
    </xdr:to>
    <xdr:pic>
      <xdr:nvPicPr>
        <xdr:cNvPr id="22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684" y="108499275"/>
          <a:ext cx="3581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593089</xdr:colOff>
      <xdr:row>539</xdr:row>
      <xdr:rowOff>409575</xdr:rowOff>
    </xdr:from>
    <xdr:to>
      <xdr:col>2</xdr:col>
      <xdr:colOff>1111249</xdr:colOff>
      <xdr:row>539</xdr:row>
      <xdr:rowOff>866775</xdr:rowOff>
    </xdr:to>
    <xdr:pic>
      <xdr:nvPicPr>
        <xdr:cNvPr id="221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393314" y="108880275"/>
          <a:ext cx="5181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540</xdr:row>
      <xdr:rowOff>47625</xdr:rowOff>
    </xdr:from>
    <xdr:to>
      <xdr:col>2</xdr:col>
      <xdr:colOff>504825</xdr:colOff>
      <xdr:row>540</xdr:row>
      <xdr:rowOff>1047750</xdr:rowOff>
    </xdr:to>
    <xdr:pic>
      <xdr:nvPicPr>
        <xdr:cNvPr id="222" name="圖片 5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09604175"/>
          <a:ext cx="4191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540</xdr:row>
      <xdr:rowOff>352425</xdr:rowOff>
    </xdr:from>
    <xdr:to>
      <xdr:col>3</xdr:col>
      <xdr:colOff>3175</xdr:colOff>
      <xdr:row>540</xdr:row>
      <xdr:rowOff>923925</xdr:rowOff>
    </xdr:to>
    <xdr:pic>
      <xdr:nvPicPr>
        <xdr:cNvPr id="223" name="圖片 7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09908975"/>
          <a:ext cx="647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142876</xdr:colOff>
      <xdr:row>541</xdr:row>
      <xdr:rowOff>47626</xdr:rowOff>
    </xdr:from>
    <xdr:to>
      <xdr:col>2</xdr:col>
      <xdr:colOff>466726</xdr:colOff>
      <xdr:row>541</xdr:row>
      <xdr:rowOff>866776</xdr:rowOff>
    </xdr:to>
    <xdr:pic>
      <xdr:nvPicPr>
        <xdr:cNvPr id="224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1" y="110690026"/>
          <a:ext cx="323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561976</xdr:colOff>
      <xdr:row>541</xdr:row>
      <xdr:rowOff>238125</xdr:rowOff>
    </xdr:from>
    <xdr:to>
      <xdr:col>3</xdr:col>
      <xdr:colOff>7282</xdr:colOff>
      <xdr:row>541</xdr:row>
      <xdr:rowOff>760687</xdr:rowOff>
    </xdr:to>
    <xdr:pic>
      <xdr:nvPicPr>
        <xdr:cNvPr id="225" name="圖片 9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1" y="110880525"/>
          <a:ext cx="670856" cy="52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95251</xdr:colOff>
      <xdr:row>542</xdr:row>
      <xdr:rowOff>104776</xdr:rowOff>
    </xdr:from>
    <xdr:to>
      <xdr:col>2</xdr:col>
      <xdr:colOff>487137</xdr:colOff>
      <xdr:row>542</xdr:row>
      <xdr:rowOff>1019175</xdr:rowOff>
    </xdr:to>
    <xdr:pic>
      <xdr:nvPicPr>
        <xdr:cNvPr id="226" name="圖片 12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6" y="111652051"/>
          <a:ext cx="391886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590551</xdr:colOff>
      <xdr:row>542</xdr:row>
      <xdr:rowOff>323850</xdr:rowOff>
    </xdr:from>
    <xdr:to>
      <xdr:col>3</xdr:col>
      <xdr:colOff>3562</xdr:colOff>
      <xdr:row>542</xdr:row>
      <xdr:rowOff>828675</xdr:rowOff>
    </xdr:to>
    <xdr:pic>
      <xdr:nvPicPr>
        <xdr:cNvPr id="227" name="圖片 13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6" y="111871125"/>
          <a:ext cx="64808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543</xdr:row>
      <xdr:rowOff>85724</xdr:rowOff>
    </xdr:from>
    <xdr:to>
      <xdr:col>2</xdr:col>
      <xdr:colOff>542925</xdr:colOff>
      <xdr:row>543</xdr:row>
      <xdr:rowOff>1028699</xdr:rowOff>
    </xdr:to>
    <xdr:pic>
      <xdr:nvPicPr>
        <xdr:cNvPr id="228" name="圖片 15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12661699"/>
          <a:ext cx="4857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543</xdr:row>
      <xdr:rowOff>476250</xdr:rowOff>
    </xdr:from>
    <xdr:to>
      <xdr:col>2</xdr:col>
      <xdr:colOff>1120140</xdr:colOff>
      <xdr:row>543</xdr:row>
      <xdr:rowOff>876300</xdr:rowOff>
    </xdr:to>
    <xdr:pic>
      <xdr:nvPicPr>
        <xdr:cNvPr id="229" name="圖片 18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13052225"/>
          <a:ext cx="45339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544</xdr:row>
      <xdr:rowOff>76200</xdr:rowOff>
    </xdr:from>
    <xdr:to>
      <xdr:col>2</xdr:col>
      <xdr:colOff>509111</xdr:colOff>
      <xdr:row>544</xdr:row>
      <xdr:rowOff>1059180</xdr:rowOff>
    </xdr:to>
    <xdr:pic>
      <xdr:nvPicPr>
        <xdr:cNvPr id="230" name="圖片 19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13814225"/>
          <a:ext cx="471011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544</xdr:row>
      <xdr:rowOff>476250</xdr:rowOff>
    </xdr:from>
    <xdr:to>
      <xdr:col>2</xdr:col>
      <xdr:colOff>1121410</xdr:colOff>
      <xdr:row>544</xdr:row>
      <xdr:rowOff>885825</xdr:rowOff>
    </xdr:to>
    <xdr:pic>
      <xdr:nvPicPr>
        <xdr:cNvPr id="231" name="圖片 22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14214275"/>
          <a:ext cx="4641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161926</xdr:colOff>
      <xdr:row>545</xdr:row>
      <xdr:rowOff>180975</xdr:rowOff>
    </xdr:from>
    <xdr:to>
      <xdr:col>2</xdr:col>
      <xdr:colOff>657226</xdr:colOff>
      <xdr:row>545</xdr:row>
      <xdr:rowOff>1200288</xdr:rowOff>
    </xdr:to>
    <xdr:pic>
      <xdr:nvPicPr>
        <xdr:cNvPr id="232" name="圖片 21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1" y="115128675"/>
          <a:ext cx="495300" cy="101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790575</xdr:colOff>
      <xdr:row>545</xdr:row>
      <xdr:rowOff>581025</xdr:rowOff>
    </xdr:from>
    <xdr:to>
      <xdr:col>3</xdr:col>
      <xdr:colOff>5522</xdr:colOff>
      <xdr:row>545</xdr:row>
      <xdr:rowOff>1011721</xdr:rowOff>
    </xdr:to>
    <xdr:pic>
      <xdr:nvPicPr>
        <xdr:cNvPr id="233" name="圖片 23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528725"/>
          <a:ext cx="488122" cy="43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547</xdr:row>
      <xdr:rowOff>304800</xdr:rowOff>
    </xdr:from>
    <xdr:to>
      <xdr:col>2</xdr:col>
      <xdr:colOff>762000</xdr:colOff>
      <xdr:row>547</xdr:row>
      <xdr:rowOff>1524000</xdr:rowOff>
    </xdr:to>
    <xdr:pic>
      <xdr:nvPicPr>
        <xdr:cNvPr id="234" name="圖片 15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17995700"/>
          <a:ext cx="4095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327025</xdr:colOff>
      <xdr:row>546</xdr:row>
      <xdr:rowOff>50800</xdr:rowOff>
    </xdr:from>
    <xdr:to>
      <xdr:col>2</xdr:col>
      <xdr:colOff>927100</xdr:colOff>
      <xdr:row>546</xdr:row>
      <xdr:rowOff>1165225</xdr:rowOff>
    </xdr:to>
    <xdr:pic>
      <xdr:nvPicPr>
        <xdr:cNvPr id="235" name="圖形 10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5" y="116268500"/>
          <a:ext cx="6000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548</xdr:row>
      <xdr:rowOff>95250</xdr:rowOff>
    </xdr:from>
    <xdr:to>
      <xdr:col>2</xdr:col>
      <xdr:colOff>904875</xdr:colOff>
      <xdr:row>548</xdr:row>
      <xdr:rowOff>1333500</xdr:rowOff>
    </xdr:to>
    <xdr:pic>
      <xdr:nvPicPr>
        <xdr:cNvPr id="236" name="圖片 1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19595900"/>
          <a:ext cx="4762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539</xdr:row>
      <xdr:rowOff>295275</xdr:rowOff>
    </xdr:from>
    <xdr:to>
      <xdr:col>3</xdr:col>
      <xdr:colOff>657225</xdr:colOff>
      <xdr:row>539</xdr:row>
      <xdr:rowOff>885825</xdr:rowOff>
    </xdr:to>
    <xdr:pic>
      <xdr:nvPicPr>
        <xdr:cNvPr id="237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087659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540</xdr:row>
      <xdr:rowOff>190500</xdr:rowOff>
    </xdr:from>
    <xdr:to>
      <xdr:col>3</xdr:col>
      <xdr:colOff>609600</xdr:colOff>
      <xdr:row>540</xdr:row>
      <xdr:rowOff>781050</xdr:rowOff>
    </xdr:to>
    <xdr:pic>
      <xdr:nvPicPr>
        <xdr:cNvPr id="238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97470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541</xdr:row>
      <xdr:rowOff>190500</xdr:rowOff>
    </xdr:from>
    <xdr:to>
      <xdr:col>3</xdr:col>
      <xdr:colOff>619125</xdr:colOff>
      <xdr:row>541</xdr:row>
      <xdr:rowOff>781050</xdr:rowOff>
    </xdr:to>
    <xdr:pic>
      <xdr:nvPicPr>
        <xdr:cNvPr id="239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1083290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542</xdr:row>
      <xdr:rowOff>180975</xdr:rowOff>
    </xdr:from>
    <xdr:to>
      <xdr:col>3</xdr:col>
      <xdr:colOff>657225</xdr:colOff>
      <xdr:row>542</xdr:row>
      <xdr:rowOff>771525</xdr:rowOff>
    </xdr:to>
    <xdr:pic>
      <xdr:nvPicPr>
        <xdr:cNvPr id="240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117282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543</xdr:row>
      <xdr:rowOff>200025</xdr:rowOff>
    </xdr:from>
    <xdr:to>
      <xdr:col>3</xdr:col>
      <xdr:colOff>628650</xdr:colOff>
      <xdr:row>543</xdr:row>
      <xdr:rowOff>790575</xdr:rowOff>
    </xdr:to>
    <xdr:pic>
      <xdr:nvPicPr>
        <xdr:cNvPr id="241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277600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544</xdr:row>
      <xdr:rowOff>219075</xdr:rowOff>
    </xdr:from>
    <xdr:to>
      <xdr:col>3</xdr:col>
      <xdr:colOff>638175</xdr:colOff>
      <xdr:row>544</xdr:row>
      <xdr:rowOff>809625</xdr:rowOff>
    </xdr:to>
    <xdr:pic>
      <xdr:nvPicPr>
        <xdr:cNvPr id="242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1395710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546</xdr:row>
      <xdr:rowOff>285750</xdr:rowOff>
    </xdr:from>
    <xdr:to>
      <xdr:col>3</xdr:col>
      <xdr:colOff>619125</xdr:colOff>
      <xdr:row>546</xdr:row>
      <xdr:rowOff>876300</xdr:rowOff>
    </xdr:to>
    <xdr:pic>
      <xdr:nvPicPr>
        <xdr:cNvPr id="243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165288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547</xdr:row>
      <xdr:rowOff>609600</xdr:rowOff>
    </xdr:from>
    <xdr:to>
      <xdr:col>3</xdr:col>
      <xdr:colOff>628650</xdr:colOff>
      <xdr:row>547</xdr:row>
      <xdr:rowOff>1200150</xdr:rowOff>
    </xdr:to>
    <xdr:pic>
      <xdr:nvPicPr>
        <xdr:cNvPr id="244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830050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545</xdr:row>
      <xdr:rowOff>314325</xdr:rowOff>
    </xdr:from>
    <xdr:to>
      <xdr:col>3</xdr:col>
      <xdr:colOff>619125</xdr:colOff>
      <xdr:row>545</xdr:row>
      <xdr:rowOff>904875</xdr:rowOff>
    </xdr:to>
    <xdr:pic>
      <xdr:nvPicPr>
        <xdr:cNvPr id="245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1526202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548</xdr:row>
      <xdr:rowOff>266700</xdr:rowOff>
    </xdr:from>
    <xdr:to>
      <xdr:col>3</xdr:col>
      <xdr:colOff>647700</xdr:colOff>
      <xdr:row>548</xdr:row>
      <xdr:rowOff>857250</xdr:rowOff>
    </xdr:to>
    <xdr:pic>
      <xdr:nvPicPr>
        <xdr:cNvPr id="246" name="Picture 83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197673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551</xdr:row>
      <xdr:rowOff>66675</xdr:rowOff>
    </xdr:from>
    <xdr:to>
      <xdr:col>3</xdr:col>
      <xdr:colOff>638175</xdr:colOff>
      <xdr:row>554</xdr:row>
      <xdr:rowOff>161925</xdr:rowOff>
    </xdr:to>
    <xdr:pic>
      <xdr:nvPicPr>
        <xdr:cNvPr id="196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2147232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559</xdr:row>
      <xdr:rowOff>152400</xdr:rowOff>
    </xdr:from>
    <xdr:to>
      <xdr:col>4</xdr:col>
      <xdr:colOff>0</xdr:colOff>
      <xdr:row>563</xdr:row>
      <xdr:rowOff>57150</xdr:rowOff>
    </xdr:to>
    <xdr:pic>
      <xdr:nvPicPr>
        <xdr:cNvPr id="199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3082050"/>
          <a:ext cx="590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567</xdr:row>
      <xdr:rowOff>152400</xdr:rowOff>
    </xdr:from>
    <xdr:to>
      <xdr:col>4</xdr:col>
      <xdr:colOff>0</xdr:colOff>
      <xdr:row>571</xdr:row>
      <xdr:rowOff>57150</xdr:rowOff>
    </xdr:to>
    <xdr:pic>
      <xdr:nvPicPr>
        <xdr:cNvPr id="204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606050"/>
          <a:ext cx="628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575</xdr:row>
      <xdr:rowOff>152400</xdr:rowOff>
    </xdr:from>
    <xdr:to>
      <xdr:col>4</xdr:col>
      <xdr:colOff>0</xdr:colOff>
      <xdr:row>579</xdr:row>
      <xdr:rowOff>57150</xdr:rowOff>
    </xdr:to>
    <xdr:pic>
      <xdr:nvPicPr>
        <xdr:cNvPr id="205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26130050"/>
          <a:ext cx="647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271462</xdr:colOff>
      <xdr:row>550</xdr:row>
      <xdr:rowOff>85725</xdr:rowOff>
    </xdr:from>
    <xdr:to>
      <xdr:col>2</xdr:col>
      <xdr:colOff>1095375</xdr:colOff>
      <xdr:row>556</xdr:row>
      <xdr:rowOff>0</xdr:rowOff>
    </xdr:to>
    <xdr:pic>
      <xdr:nvPicPr>
        <xdr:cNvPr id="209" name="Picture 7" descr="ASSIZE AS-100(WHITE)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8" t="10783" r="25624" b="27451"/>
        <a:stretch>
          <a:fillRect/>
        </a:stretch>
      </xdr:blipFill>
      <xdr:spPr bwMode="auto">
        <a:xfrm>
          <a:off x="2624137" y="48958500"/>
          <a:ext cx="823913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92075</xdr:colOff>
      <xdr:row>557</xdr:row>
      <xdr:rowOff>180975</xdr:rowOff>
    </xdr:from>
    <xdr:to>
      <xdr:col>3</xdr:col>
      <xdr:colOff>0</xdr:colOff>
      <xdr:row>563</xdr:row>
      <xdr:rowOff>47625</xdr:rowOff>
    </xdr:to>
    <xdr:pic>
      <xdr:nvPicPr>
        <xdr:cNvPr id="210" name="Picture 8" descr="ASSIZE AS-600(2 line)_BLACK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32" t="2763" r="13008" b="9944"/>
        <a:stretch>
          <a:fillRect/>
        </a:stretch>
      </xdr:blipFill>
      <xdr:spPr bwMode="auto">
        <a:xfrm>
          <a:off x="2200275" y="122405775"/>
          <a:ext cx="1076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565</xdr:row>
      <xdr:rowOff>98425</xdr:rowOff>
    </xdr:from>
    <xdr:to>
      <xdr:col>3</xdr:col>
      <xdr:colOff>6350</xdr:colOff>
      <xdr:row>571</xdr:row>
      <xdr:rowOff>98425</xdr:rowOff>
    </xdr:to>
    <xdr:pic>
      <xdr:nvPicPr>
        <xdr:cNvPr id="212" name="Picture 9" descr="ASSIZE AS-6000(2 line) (WHITE)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0" y="123847225"/>
          <a:ext cx="1066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573</xdr:row>
      <xdr:rowOff>177800</xdr:rowOff>
    </xdr:from>
    <xdr:to>
      <xdr:col>3</xdr:col>
      <xdr:colOff>3175</xdr:colOff>
      <xdr:row>579</xdr:row>
      <xdr:rowOff>177800</xdr:rowOff>
    </xdr:to>
    <xdr:pic>
      <xdr:nvPicPr>
        <xdr:cNvPr id="214" name="Picture 10" descr="ASSIZE AS-506,AS-508,AS-511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49" t="11656" r="26230" b="13496"/>
        <a:stretch>
          <a:fillRect/>
        </a:stretch>
      </xdr:blipFill>
      <xdr:spPr bwMode="auto">
        <a:xfrm>
          <a:off x="2317750" y="125450600"/>
          <a:ext cx="9715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583</xdr:row>
      <xdr:rowOff>104775</xdr:rowOff>
    </xdr:from>
    <xdr:to>
      <xdr:col>3</xdr:col>
      <xdr:colOff>1476375</xdr:colOff>
      <xdr:row>586</xdr:row>
      <xdr:rowOff>19050</xdr:rowOff>
    </xdr:to>
    <xdr:pic>
      <xdr:nvPicPr>
        <xdr:cNvPr id="215" name="圖片 40" descr="olpran new logo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20796050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589</xdr:row>
      <xdr:rowOff>142875</xdr:rowOff>
    </xdr:from>
    <xdr:to>
      <xdr:col>3</xdr:col>
      <xdr:colOff>0</xdr:colOff>
      <xdr:row>596</xdr:row>
      <xdr:rowOff>95250</xdr:rowOff>
    </xdr:to>
    <xdr:pic>
      <xdr:nvPicPr>
        <xdr:cNvPr id="217" name="图片 17" descr="rId8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27263525"/>
          <a:ext cx="1162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591</xdr:row>
      <xdr:rowOff>0</xdr:rowOff>
    </xdr:from>
    <xdr:to>
      <xdr:col>3</xdr:col>
      <xdr:colOff>1466850</xdr:colOff>
      <xdr:row>594</xdr:row>
      <xdr:rowOff>19050</xdr:rowOff>
    </xdr:to>
    <xdr:pic>
      <xdr:nvPicPr>
        <xdr:cNvPr id="247" name="Picture 9" descr="olpran new logo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2221527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600</xdr:row>
      <xdr:rowOff>38100</xdr:rowOff>
    </xdr:from>
    <xdr:to>
      <xdr:col>3</xdr:col>
      <xdr:colOff>1495425</xdr:colOff>
      <xdr:row>602</xdr:row>
      <xdr:rowOff>95250</xdr:rowOff>
    </xdr:to>
    <xdr:pic>
      <xdr:nvPicPr>
        <xdr:cNvPr id="248" name="圖片 40" descr="olpran new logo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6454375"/>
          <a:ext cx="619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615</xdr:row>
      <xdr:rowOff>104775</xdr:rowOff>
    </xdr:from>
    <xdr:to>
      <xdr:col>3</xdr:col>
      <xdr:colOff>1476375</xdr:colOff>
      <xdr:row>618</xdr:row>
      <xdr:rowOff>19050</xdr:rowOff>
    </xdr:to>
    <xdr:pic>
      <xdr:nvPicPr>
        <xdr:cNvPr id="249" name="圖片 40" descr="olpran new logo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09378550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623</xdr:row>
      <xdr:rowOff>38100</xdr:rowOff>
    </xdr:from>
    <xdr:to>
      <xdr:col>3</xdr:col>
      <xdr:colOff>1476375</xdr:colOff>
      <xdr:row>626</xdr:row>
      <xdr:rowOff>57150</xdr:rowOff>
    </xdr:to>
    <xdr:pic>
      <xdr:nvPicPr>
        <xdr:cNvPr id="250" name="圖片 40" descr="olpran new logo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108358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629</xdr:row>
      <xdr:rowOff>142875</xdr:rowOff>
    </xdr:from>
    <xdr:to>
      <xdr:col>2</xdr:col>
      <xdr:colOff>1362075</xdr:colOff>
      <xdr:row>636</xdr:row>
      <xdr:rowOff>95250</xdr:rowOff>
    </xdr:to>
    <xdr:pic>
      <xdr:nvPicPr>
        <xdr:cNvPr id="251" name="图片 17" descr="rId8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12083650"/>
          <a:ext cx="11906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631</xdr:row>
      <xdr:rowOff>0</xdr:rowOff>
    </xdr:from>
    <xdr:to>
      <xdr:col>3</xdr:col>
      <xdr:colOff>1466850</xdr:colOff>
      <xdr:row>634</xdr:row>
      <xdr:rowOff>19050</xdr:rowOff>
    </xdr:to>
    <xdr:pic>
      <xdr:nvPicPr>
        <xdr:cNvPr id="252" name="Picture 9" descr="olpran new logo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1232177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637</xdr:row>
      <xdr:rowOff>66675</xdr:rowOff>
    </xdr:from>
    <xdr:to>
      <xdr:col>2</xdr:col>
      <xdr:colOff>1314450</xdr:colOff>
      <xdr:row>644</xdr:row>
      <xdr:rowOff>66675</xdr:rowOff>
    </xdr:to>
    <xdr:pic>
      <xdr:nvPicPr>
        <xdr:cNvPr id="253" name="图片 17" descr="rId8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3531450"/>
          <a:ext cx="12382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639</xdr:row>
      <xdr:rowOff>0</xdr:rowOff>
    </xdr:from>
    <xdr:to>
      <xdr:col>3</xdr:col>
      <xdr:colOff>1466850</xdr:colOff>
      <xdr:row>642</xdr:row>
      <xdr:rowOff>19050</xdr:rowOff>
    </xdr:to>
    <xdr:pic>
      <xdr:nvPicPr>
        <xdr:cNvPr id="254" name="Picture 11" descr="olpran new logo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1384577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598</xdr:row>
      <xdr:rowOff>28575</xdr:rowOff>
    </xdr:from>
    <xdr:to>
      <xdr:col>3</xdr:col>
      <xdr:colOff>0</xdr:colOff>
      <xdr:row>603</xdr:row>
      <xdr:rowOff>57150</xdr:rowOff>
    </xdr:to>
    <xdr:pic>
      <xdr:nvPicPr>
        <xdr:cNvPr id="255" name="Obrázek 130" descr="zámek F LUX spirálový kódový+držák 120cm/8mm, črn.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6" t="18433" r="3334" b="17233"/>
        <a:stretch>
          <a:fillRect/>
        </a:stretch>
      </xdr:blipFill>
      <xdr:spPr bwMode="auto">
        <a:xfrm>
          <a:off x="2562225" y="206063850"/>
          <a:ext cx="1171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614</xdr:row>
      <xdr:rowOff>95250</xdr:rowOff>
    </xdr:from>
    <xdr:to>
      <xdr:col>3</xdr:col>
      <xdr:colOff>0</xdr:colOff>
      <xdr:row>620</xdr:row>
      <xdr:rowOff>0</xdr:rowOff>
    </xdr:to>
    <xdr:pic>
      <xdr:nvPicPr>
        <xdr:cNvPr id="256" name="Obrázek 133" descr="zámek F ECO spirálový s držákem 120cm/8mm, černý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7" t="14957" r="4268" b="13573"/>
        <a:stretch>
          <a:fillRect/>
        </a:stretch>
      </xdr:blipFill>
      <xdr:spPr bwMode="auto">
        <a:xfrm>
          <a:off x="2524125" y="209178525"/>
          <a:ext cx="1209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621</xdr:row>
      <xdr:rowOff>142875</xdr:rowOff>
    </xdr:from>
    <xdr:to>
      <xdr:col>2</xdr:col>
      <xdr:colOff>1066800</xdr:colOff>
      <xdr:row>627</xdr:row>
      <xdr:rowOff>142875</xdr:rowOff>
    </xdr:to>
    <xdr:pic>
      <xdr:nvPicPr>
        <xdr:cNvPr id="257" name="Obrázek 139" descr="zámek FORCE článkový bez držáku 80cm/18mm, černý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2" t="5180" r="7364" b="3999"/>
        <a:stretch>
          <a:fillRect/>
        </a:stretch>
      </xdr:blipFill>
      <xdr:spPr bwMode="auto">
        <a:xfrm>
          <a:off x="2609850" y="210559650"/>
          <a:ext cx="8096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608</xdr:row>
      <xdr:rowOff>38100</xdr:rowOff>
    </xdr:from>
    <xdr:to>
      <xdr:col>3</xdr:col>
      <xdr:colOff>1495425</xdr:colOff>
      <xdr:row>610</xdr:row>
      <xdr:rowOff>95250</xdr:rowOff>
    </xdr:to>
    <xdr:pic>
      <xdr:nvPicPr>
        <xdr:cNvPr id="258" name="圖片 40" descr="olpran new logo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7978375"/>
          <a:ext cx="619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214313</xdr:colOff>
      <xdr:row>607</xdr:row>
      <xdr:rowOff>2658</xdr:rowOff>
    </xdr:from>
    <xdr:to>
      <xdr:col>2</xdr:col>
      <xdr:colOff>1071563</xdr:colOff>
      <xdr:row>610</xdr:row>
      <xdr:rowOff>182404</xdr:rowOff>
    </xdr:to>
    <xdr:pic>
      <xdr:nvPicPr>
        <xdr:cNvPr id="259" name="图片 16" descr="rId7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988" y="207752433"/>
          <a:ext cx="857250" cy="751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581</xdr:row>
      <xdr:rowOff>66678</xdr:rowOff>
    </xdr:from>
    <xdr:to>
      <xdr:col>3</xdr:col>
      <xdr:colOff>3175</xdr:colOff>
      <xdr:row>584</xdr:row>
      <xdr:rowOff>99060</xdr:rowOff>
    </xdr:to>
    <xdr:pic>
      <xdr:nvPicPr>
        <xdr:cNvPr id="260" name="Obrázek 144" descr="zámek FORCE řetězový 100cm/10mm, černý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34" t="3816" r="28621" b="3145"/>
        <a:stretch>
          <a:fillRect/>
        </a:stretch>
      </xdr:blipFill>
      <xdr:spPr bwMode="auto">
        <a:xfrm rot="16200000">
          <a:off x="2179322" y="126932056"/>
          <a:ext cx="603882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402179</xdr:colOff>
      <xdr:row>584</xdr:row>
      <xdr:rowOff>167640</xdr:rowOff>
    </xdr:from>
    <xdr:to>
      <xdr:col>2</xdr:col>
      <xdr:colOff>1103651</xdr:colOff>
      <xdr:row>588</xdr:row>
      <xdr:rowOff>129540</xdr:rowOff>
    </xdr:to>
    <xdr:pic>
      <xdr:nvPicPr>
        <xdr:cNvPr id="261" name="图片 19" descr="rId9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404" y="127859790"/>
          <a:ext cx="70147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646</xdr:row>
      <xdr:rowOff>76200</xdr:rowOff>
    </xdr:from>
    <xdr:to>
      <xdr:col>3</xdr:col>
      <xdr:colOff>0</xdr:colOff>
      <xdr:row>651</xdr:row>
      <xdr:rowOff>38100</xdr:rowOff>
    </xdr:to>
    <xdr:pic>
      <xdr:nvPicPr>
        <xdr:cNvPr id="262" name="圖片 1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3040975"/>
          <a:ext cx="1181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647</xdr:row>
      <xdr:rowOff>104775</xdr:rowOff>
    </xdr:from>
    <xdr:to>
      <xdr:col>3</xdr:col>
      <xdr:colOff>1485900</xdr:colOff>
      <xdr:row>650</xdr:row>
      <xdr:rowOff>123825</xdr:rowOff>
    </xdr:to>
    <xdr:pic>
      <xdr:nvPicPr>
        <xdr:cNvPr id="263" name="Picture 148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2600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654</xdr:row>
      <xdr:rowOff>114300</xdr:rowOff>
    </xdr:from>
    <xdr:to>
      <xdr:col>3</xdr:col>
      <xdr:colOff>0</xdr:colOff>
      <xdr:row>658</xdr:row>
      <xdr:rowOff>66675</xdr:rowOff>
    </xdr:to>
    <xdr:pic>
      <xdr:nvPicPr>
        <xdr:cNvPr id="264" name="Picture 3" descr="DDK-5217-K-1s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40817600"/>
          <a:ext cx="1143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655</xdr:row>
      <xdr:rowOff>19050</xdr:rowOff>
    </xdr:from>
    <xdr:to>
      <xdr:col>3</xdr:col>
      <xdr:colOff>1504950</xdr:colOff>
      <xdr:row>658</xdr:row>
      <xdr:rowOff>38100</xdr:rowOff>
    </xdr:to>
    <xdr:pic>
      <xdr:nvPicPr>
        <xdr:cNvPr id="265" name="Picture 151" descr="olpran new logo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4698325"/>
          <a:ext cx="561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662</xdr:row>
      <xdr:rowOff>38100</xdr:rowOff>
    </xdr:from>
    <xdr:to>
      <xdr:col>3</xdr:col>
      <xdr:colOff>0</xdr:colOff>
      <xdr:row>666</xdr:row>
      <xdr:rowOff>104775</xdr:rowOff>
    </xdr:to>
    <xdr:pic>
      <xdr:nvPicPr>
        <xdr:cNvPr id="266" name="Picture 155" descr="IMGP0455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6050875"/>
          <a:ext cx="12858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662</xdr:row>
      <xdr:rowOff>142875</xdr:rowOff>
    </xdr:from>
    <xdr:to>
      <xdr:col>3</xdr:col>
      <xdr:colOff>1514475</xdr:colOff>
      <xdr:row>666</xdr:row>
      <xdr:rowOff>0</xdr:rowOff>
    </xdr:to>
    <xdr:pic>
      <xdr:nvPicPr>
        <xdr:cNvPr id="267" name="Picture 157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6155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670</xdr:row>
      <xdr:rowOff>142875</xdr:rowOff>
    </xdr:from>
    <xdr:to>
      <xdr:col>3</xdr:col>
      <xdr:colOff>1514475</xdr:colOff>
      <xdr:row>674</xdr:row>
      <xdr:rowOff>0</xdr:rowOff>
    </xdr:to>
    <xdr:pic>
      <xdr:nvPicPr>
        <xdr:cNvPr id="268" name="Picture 160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679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678</xdr:row>
      <xdr:rowOff>142875</xdr:rowOff>
    </xdr:from>
    <xdr:to>
      <xdr:col>3</xdr:col>
      <xdr:colOff>1514475</xdr:colOff>
      <xdr:row>682</xdr:row>
      <xdr:rowOff>0</xdr:rowOff>
    </xdr:to>
    <xdr:pic>
      <xdr:nvPicPr>
        <xdr:cNvPr id="269" name="Picture 163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9203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670</xdr:row>
      <xdr:rowOff>133350</xdr:rowOff>
    </xdr:from>
    <xdr:to>
      <xdr:col>3</xdr:col>
      <xdr:colOff>0</xdr:colOff>
      <xdr:row>674</xdr:row>
      <xdr:rowOff>142875</xdr:rowOff>
    </xdr:to>
    <xdr:pic>
      <xdr:nvPicPr>
        <xdr:cNvPr id="270" name="Picture 21" descr="IMGP0462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7670125"/>
          <a:ext cx="116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679</xdr:row>
      <xdr:rowOff>66675</xdr:rowOff>
    </xdr:from>
    <xdr:to>
      <xdr:col>3</xdr:col>
      <xdr:colOff>0</xdr:colOff>
      <xdr:row>682</xdr:row>
      <xdr:rowOff>114300</xdr:rowOff>
    </xdr:to>
    <xdr:pic>
      <xdr:nvPicPr>
        <xdr:cNvPr id="271" name="Picture 25" descr="IMG_0082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9317950"/>
          <a:ext cx="1209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686</xdr:row>
      <xdr:rowOff>142875</xdr:rowOff>
    </xdr:from>
    <xdr:to>
      <xdr:col>3</xdr:col>
      <xdr:colOff>1514475</xdr:colOff>
      <xdr:row>690</xdr:row>
      <xdr:rowOff>0</xdr:rowOff>
    </xdr:to>
    <xdr:pic>
      <xdr:nvPicPr>
        <xdr:cNvPr id="272" name="Picture 185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0727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152401</xdr:colOff>
      <xdr:row>687</xdr:row>
      <xdr:rowOff>2549</xdr:rowOff>
    </xdr:from>
    <xdr:to>
      <xdr:col>2</xdr:col>
      <xdr:colOff>1095375</xdr:colOff>
      <xdr:row>691</xdr:row>
      <xdr:rowOff>47625</xdr:rowOff>
    </xdr:to>
    <xdr:pic>
      <xdr:nvPicPr>
        <xdr:cNvPr id="273" name="Picture 4" descr="DSC02279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6" y="30777824"/>
          <a:ext cx="942974" cy="807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694</xdr:row>
      <xdr:rowOff>142875</xdr:rowOff>
    </xdr:from>
    <xdr:to>
      <xdr:col>3</xdr:col>
      <xdr:colOff>1514475</xdr:colOff>
      <xdr:row>698</xdr:row>
      <xdr:rowOff>0</xdr:rowOff>
    </xdr:to>
    <xdr:pic>
      <xdr:nvPicPr>
        <xdr:cNvPr id="274" name="Picture 168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282636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694</xdr:row>
      <xdr:rowOff>28575</xdr:rowOff>
    </xdr:from>
    <xdr:to>
      <xdr:col>3</xdr:col>
      <xdr:colOff>0</xdr:colOff>
      <xdr:row>700</xdr:row>
      <xdr:rowOff>47625</xdr:rowOff>
    </xdr:to>
    <xdr:pic>
      <xdr:nvPicPr>
        <xdr:cNvPr id="275" name="Picture 12" descr="5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28149350"/>
          <a:ext cx="1238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703</xdr:row>
      <xdr:rowOff>104775</xdr:rowOff>
    </xdr:from>
    <xdr:to>
      <xdr:col>3</xdr:col>
      <xdr:colOff>1485900</xdr:colOff>
      <xdr:row>706</xdr:row>
      <xdr:rowOff>123825</xdr:rowOff>
    </xdr:to>
    <xdr:pic>
      <xdr:nvPicPr>
        <xdr:cNvPr id="277" name="Picture 148" descr="olpran new log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68105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711</xdr:row>
      <xdr:rowOff>19050</xdr:rowOff>
    </xdr:from>
    <xdr:to>
      <xdr:col>3</xdr:col>
      <xdr:colOff>1504950</xdr:colOff>
      <xdr:row>714</xdr:row>
      <xdr:rowOff>38100</xdr:rowOff>
    </xdr:to>
    <xdr:pic>
      <xdr:nvPicPr>
        <xdr:cNvPr id="279" name="Picture 151" descr="olpran new logo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38248825"/>
          <a:ext cx="561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718</xdr:row>
      <xdr:rowOff>38100</xdr:rowOff>
    </xdr:from>
    <xdr:to>
      <xdr:col>3</xdr:col>
      <xdr:colOff>0</xdr:colOff>
      <xdr:row>723</xdr:row>
      <xdr:rowOff>142875</xdr:rowOff>
    </xdr:to>
    <xdr:pic>
      <xdr:nvPicPr>
        <xdr:cNvPr id="280" name="Picture 5" descr="DSC00198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39601375"/>
          <a:ext cx="1247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719</xdr:row>
      <xdr:rowOff>66675</xdr:rowOff>
    </xdr:from>
    <xdr:to>
      <xdr:col>3</xdr:col>
      <xdr:colOff>1476375</xdr:colOff>
      <xdr:row>722</xdr:row>
      <xdr:rowOff>85725</xdr:rowOff>
    </xdr:to>
    <xdr:pic>
      <xdr:nvPicPr>
        <xdr:cNvPr id="281" name="Picture 154" descr="olpran new logo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982045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726</xdr:row>
      <xdr:rowOff>142875</xdr:rowOff>
    </xdr:from>
    <xdr:to>
      <xdr:col>3</xdr:col>
      <xdr:colOff>1514475</xdr:colOff>
      <xdr:row>730</xdr:row>
      <xdr:rowOff>0</xdr:rowOff>
    </xdr:to>
    <xdr:pic>
      <xdr:nvPicPr>
        <xdr:cNvPr id="283" name="Picture 157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41230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734</xdr:row>
      <xdr:rowOff>142875</xdr:rowOff>
    </xdr:from>
    <xdr:to>
      <xdr:col>3</xdr:col>
      <xdr:colOff>1514475</xdr:colOff>
      <xdr:row>738</xdr:row>
      <xdr:rowOff>0</xdr:rowOff>
    </xdr:to>
    <xdr:pic>
      <xdr:nvPicPr>
        <xdr:cNvPr id="284" name="Picture 166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42754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742</xdr:row>
      <xdr:rowOff>142875</xdr:rowOff>
    </xdr:from>
    <xdr:to>
      <xdr:col>3</xdr:col>
      <xdr:colOff>1514475</xdr:colOff>
      <xdr:row>746</xdr:row>
      <xdr:rowOff>0</xdr:rowOff>
    </xdr:to>
    <xdr:pic>
      <xdr:nvPicPr>
        <xdr:cNvPr id="285" name="Picture 167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44278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733</xdr:row>
      <xdr:rowOff>133350</xdr:rowOff>
    </xdr:from>
    <xdr:to>
      <xdr:col>2</xdr:col>
      <xdr:colOff>1152525</xdr:colOff>
      <xdr:row>739</xdr:row>
      <xdr:rowOff>142875</xdr:rowOff>
    </xdr:to>
    <xdr:pic>
      <xdr:nvPicPr>
        <xdr:cNvPr id="286" name="圖片 25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04" t="4837" r="24103" b="2017"/>
        <a:stretch>
          <a:fillRect/>
        </a:stretch>
      </xdr:blipFill>
      <xdr:spPr bwMode="auto">
        <a:xfrm>
          <a:off x="2403475" y="155886150"/>
          <a:ext cx="8572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742</xdr:row>
      <xdr:rowOff>57150</xdr:rowOff>
    </xdr:from>
    <xdr:to>
      <xdr:col>3</xdr:col>
      <xdr:colOff>0</xdr:colOff>
      <xdr:row>747</xdr:row>
      <xdr:rowOff>104775</xdr:rowOff>
    </xdr:to>
    <xdr:pic>
      <xdr:nvPicPr>
        <xdr:cNvPr id="287" name="圖片 2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44192425"/>
          <a:ext cx="1114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750</xdr:row>
      <xdr:rowOff>142875</xdr:rowOff>
    </xdr:from>
    <xdr:to>
      <xdr:col>3</xdr:col>
      <xdr:colOff>1514475</xdr:colOff>
      <xdr:row>754</xdr:row>
      <xdr:rowOff>0</xdr:rowOff>
    </xdr:to>
    <xdr:pic>
      <xdr:nvPicPr>
        <xdr:cNvPr id="288" name="Picture 169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45802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749</xdr:row>
      <xdr:rowOff>154781</xdr:rowOff>
    </xdr:from>
    <xdr:to>
      <xdr:col>2</xdr:col>
      <xdr:colOff>1021678</xdr:colOff>
      <xdr:row>755</xdr:row>
      <xdr:rowOff>154781</xdr:rowOff>
    </xdr:to>
    <xdr:pic>
      <xdr:nvPicPr>
        <xdr:cNvPr id="289" name="圖片 29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78" r="28033"/>
        <a:stretch>
          <a:fillRect/>
        </a:stretch>
      </xdr:blipFill>
      <xdr:spPr bwMode="auto">
        <a:xfrm>
          <a:off x="2686050" y="245623556"/>
          <a:ext cx="688303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758</xdr:row>
      <xdr:rowOff>142875</xdr:rowOff>
    </xdr:from>
    <xdr:to>
      <xdr:col>3</xdr:col>
      <xdr:colOff>1514475</xdr:colOff>
      <xdr:row>762</xdr:row>
      <xdr:rowOff>0</xdr:rowOff>
    </xdr:to>
    <xdr:pic>
      <xdr:nvPicPr>
        <xdr:cNvPr id="290" name="Picture 18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47326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766</xdr:row>
      <xdr:rowOff>142875</xdr:rowOff>
    </xdr:from>
    <xdr:to>
      <xdr:col>3</xdr:col>
      <xdr:colOff>1514475</xdr:colOff>
      <xdr:row>770</xdr:row>
      <xdr:rowOff>0</xdr:rowOff>
    </xdr:to>
    <xdr:pic>
      <xdr:nvPicPr>
        <xdr:cNvPr id="291" name="Picture 185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48850150"/>
          <a:ext cx="552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359569</xdr:colOff>
      <xdr:row>758</xdr:row>
      <xdr:rowOff>12463</xdr:rowOff>
    </xdr:from>
    <xdr:to>
      <xdr:col>2</xdr:col>
      <xdr:colOff>1035844</xdr:colOff>
      <xdr:row>763</xdr:row>
      <xdr:rowOff>185737</xdr:rowOff>
    </xdr:to>
    <xdr:pic>
      <xdr:nvPicPr>
        <xdr:cNvPr id="292" name="圖片 33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46" r="24101"/>
        <a:stretch>
          <a:fillRect/>
        </a:stretch>
      </xdr:blipFill>
      <xdr:spPr bwMode="auto">
        <a:xfrm>
          <a:off x="2712244" y="247195738"/>
          <a:ext cx="676275" cy="112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766</xdr:row>
      <xdr:rowOff>85725</xdr:rowOff>
    </xdr:from>
    <xdr:to>
      <xdr:col>3</xdr:col>
      <xdr:colOff>0</xdr:colOff>
      <xdr:row>771</xdr:row>
      <xdr:rowOff>47625</xdr:rowOff>
    </xdr:to>
    <xdr:pic>
      <xdr:nvPicPr>
        <xdr:cNvPr id="293" name="Picture 4" descr="DSC02279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48793000"/>
          <a:ext cx="1181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701</xdr:row>
      <xdr:rowOff>142875</xdr:rowOff>
    </xdr:from>
    <xdr:to>
      <xdr:col>3</xdr:col>
      <xdr:colOff>3175</xdr:colOff>
      <xdr:row>708</xdr:row>
      <xdr:rowOff>76200</xdr:rowOff>
    </xdr:to>
    <xdr:pic>
      <xdr:nvPicPr>
        <xdr:cNvPr id="294" name="Obrázek 7" descr="sedlo FORCE K2, černé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149799675"/>
          <a:ext cx="1276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47624</xdr:colOff>
      <xdr:row>709</xdr:row>
      <xdr:rowOff>104776</xdr:rowOff>
    </xdr:from>
    <xdr:to>
      <xdr:col>3</xdr:col>
      <xdr:colOff>3175</xdr:colOff>
      <xdr:row>715</xdr:row>
      <xdr:rowOff>170283</xdr:rowOff>
    </xdr:to>
    <xdr:pic>
      <xdr:nvPicPr>
        <xdr:cNvPr id="295" name="Obrázek 8" descr="sedlo FORCE NO PRESURE, černé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9" y="151609426"/>
          <a:ext cx="1219201" cy="1208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725</xdr:row>
      <xdr:rowOff>161925</xdr:rowOff>
    </xdr:from>
    <xdr:to>
      <xdr:col>3</xdr:col>
      <xdr:colOff>3175</xdr:colOff>
      <xdr:row>731</xdr:row>
      <xdr:rowOff>95250</xdr:rowOff>
    </xdr:to>
    <xdr:pic>
      <xdr:nvPicPr>
        <xdr:cNvPr id="297" name="Obrázek 12" descr="sedlo FORCE COMFORT GelTech, černé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54714575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775</xdr:row>
      <xdr:rowOff>152400</xdr:rowOff>
    </xdr:from>
    <xdr:to>
      <xdr:col>3</xdr:col>
      <xdr:colOff>1019175</xdr:colOff>
      <xdr:row>779</xdr:row>
      <xdr:rowOff>57150</xdr:rowOff>
    </xdr:to>
    <xdr:pic>
      <xdr:nvPicPr>
        <xdr:cNvPr id="298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75898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783</xdr:row>
      <xdr:rowOff>152400</xdr:rowOff>
    </xdr:from>
    <xdr:to>
      <xdr:col>3</xdr:col>
      <xdr:colOff>1019175</xdr:colOff>
      <xdr:row>787</xdr:row>
      <xdr:rowOff>57150</xdr:rowOff>
    </xdr:to>
    <xdr:pic>
      <xdr:nvPicPr>
        <xdr:cNvPr id="299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77422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791</xdr:row>
      <xdr:rowOff>152400</xdr:rowOff>
    </xdr:from>
    <xdr:to>
      <xdr:col>3</xdr:col>
      <xdr:colOff>1019175</xdr:colOff>
      <xdr:row>795</xdr:row>
      <xdr:rowOff>57150</xdr:rowOff>
    </xdr:to>
    <xdr:pic>
      <xdr:nvPicPr>
        <xdr:cNvPr id="300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78946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799</xdr:row>
      <xdr:rowOff>152400</xdr:rowOff>
    </xdr:from>
    <xdr:to>
      <xdr:col>3</xdr:col>
      <xdr:colOff>1019175</xdr:colOff>
      <xdr:row>803</xdr:row>
      <xdr:rowOff>57150</xdr:rowOff>
    </xdr:to>
    <xdr:pic>
      <xdr:nvPicPr>
        <xdr:cNvPr id="301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81994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807</xdr:row>
      <xdr:rowOff>152400</xdr:rowOff>
    </xdr:from>
    <xdr:to>
      <xdr:col>3</xdr:col>
      <xdr:colOff>1019175</xdr:colOff>
      <xdr:row>811</xdr:row>
      <xdr:rowOff>57150</xdr:rowOff>
    </xdr:to>
    <xdr:pic>
      <xdr:nvPicPr>
        <xdr:cNvPr id="302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83518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815</xdr:row>
      <xdr:rowOff>152400</xdr:rowOff>
    </xdr:from>
    <xdr:to>
      <xdr:col>3</xdr:col>
      <xdr:colOff>1019175</xdr:colOff>
      <xdr:row>819</xdr:row>
      <xdr:rowOff>57150</xdr:rowOff>
    </xdr:to>
    <xdr:pic>
      <xdr:nvPicPr>
        <xdr:cNvPr id="303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85042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831</xdr:row>
      <xdr:rowOff>152400</xdr:rowOff>
    </xdr:from>
    <xdr:to>
      <xdr:col>3</xdr:col>
      <xdr:colOff>1019175</xdr:colOff>
      <xdr:row>835</xdr:row>
      <xdr:rowOff>57150</xdr:rowOff>
    </xdr:to>
    <xdr:pic>
      <xdr:nvPicPr>
        <xdr:cNvPr id="304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88090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839</xdr:row>
      <xdr:rowOff>152400</xdr:rowOff>
    </xdr:from>
    <xdr:to>
      <xdr:col>4</xdr:col>
      <xdr:colOff>0</xdr:colOff>
      <xdr:row>843</xdr:row>
      <xdr:rowOff>57150</xdr:rowOff>
    </xdr:to>
    <xdr:pic>
      <xdr:nvPicPr>
        <xdr:cNvPr id="305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76422050"/>
          <a:ext cx="6191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847</xdr:row>
      <xdr:rowOff>152400</xdr:rowOff>
    </xdr:from>
    <xdr:to>
      <xdr:col>4</xdr:col>
      <xdr:colOff>0</xdr:colOff>
      <xdr:row>851</xdr:row>
      <xdr:rowOff>57150</xdr:rowOff>
    </xdr:to>
    <xdr:pic>
      <xdr:nvPicPr>
        <xdr:cNvPr id="306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77946050"/>
          <a:ext cx="647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855</xdr:row>
      <xdr:rowOff>152400</xdr:rowOff>
    </xdr:from>
    <xdr:to>
      <xdr:col>3</xdr:col>
      <xdr:colOff>628650</xdr:colOff>
      <xdr:row>859</xdr:row>
      <xdr:rowOff>57150</xdr:rowOff>
    </xdr:to>
    <xdr:pic>
      <xdr:nvPicPr>
        <xdr:cNvPr id="307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947005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69057</xdr:colOff>
      <xdr:row>773</xdr:row>
      <xdr:rowOff>76201</xdr:rowOff>
    </xdr:from>
    <xdr:to>
      <xdr:col>2</xdr:col>
      <xdr:colOff>1059657</xdr:colOff>
      <xdr:row>776</xdr:row>
      <xdr:rowOff>114301</xdr:rowOff>
    </xdr:to>
    <xdr:pic>
      <xdr:nvPicPr>
        <xdr:cNvPr id="308" name="圖片 33" descr="SH2-033G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732" y="175440976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345282</xdr:colOff>
      <xdr:row>776</xdr:row>
      <xdr:rowOff>33337</xdr:rowOff>
    </xdr:from>
    <xdr:to>
      <xdr:col>2</xdr:col>
      <xdr:colOff>1083470</xdr:colOff>
      <xdr:row>780</xdr:row>
      <xdr:rowOff>100012</xdr:rowOff>
    </xdr:to>
    <xdr:pic>
      <xdr:nvPicPr>
        <xdr:cNvPr id="309" name="圖片 34" descr="SH2-033B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957" y="175969612"/>
          <a:ext cx="73818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782</xdr:row>
      <xdr:rowOff>66675</xdr:rowOff>
    </xdr:from>
    <xdr:to>
      <xdr:col>3</xdr:col>
      <xdr:colOff>0</xdr:colOff>
      <xdr:row>787</xdr:row>
      <xdr:rowOff>152400</xdr:rowOff>
    </xdr:to>
    <xdr:pic>
      <xdr:nvPicPr>
        <xdr:cNvPr id="310" name="圖片 35" descr="SH2-032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77145950"/>
          <a:ext cx="11144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790</xdr:row>
      <xdr:rowOff>66675</xdr:rowOff>
    </xdr:from>
    <xdr:to>
      <xdr:col>3</xdr:col>
      <xdr:colOff>0</xdr:colOff>
      <xdr:row>795</xdr:row>
      <xdr:rowOff>85725</xdr:rowOff>
    </xdr:to>
    <xdr:pic>
      <xdr:nvPicPr>
        <xdr:cNvPr id="311" name="圖片 36" descr="SH3-11W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78669950"/>
          <a:ext cx="11715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192882</xdr:colOff>
      <xdr:row>798</xdr:row>
      <xdr:rowOff>59532</xdr:rowOff>
    </xdr:from>
    <xdr:to>
      <xdr:col>2</xdr:col>
      <xdr:colOff>1049683</xdr:colOff>
      <xdr:row>803</xdr:row>
      <xdr:rowOff>30956</xdr:rowOff>
    </xdr:to>
    <xdr:pic>
      <xdr:nvPicPr>
        <xdr:cNvPr id="312" name="圖片 37" descr="SH-11W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557" y="181710807"/>
          <a:ext cx="856801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806</xdr:row>
      <xdr:rowOff>123825</xdr:rowOff>
    </xdr:from>
    <xdr:to>
      <xdr:col>3</xdr:col>
      <xdr:colOff>0</xdr:colOff>
      <xdr:row>811</xdr:row>
      <xdr:rowOff>123825</xdr:rowOff>
    </xdr:to>
    <xdr:pic>
      <xdr:nvPicPr>
        <xdr:cNvPr id="313" name="圖片 38" descr="SH-5401P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83299100"/>
          <a:ext cx="1152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814</xdr:row>
      <xdr:rowOff>85725</xdr:rowOff>
    </xdr:from>
    <xdr:to>
      <xdr:col>3</xdr:col>
      <xdr:colOff>0</xdr:colOff>
      <xdr:row>819</xdr:row>
      <xdr:rowOff>76200</xdr:rowOff>
    </xdr:to>
    <xdr:pic>
      <xdr:nvPicPr>
        <xdr:cNvPr id="314" name="圖片 39" descr="SH3-01R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84785000"/>
          <a:ext cx="11715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830</xdr:row>
      <xdr:rowOff>142875</xdr:rowOff>
    </xdr:from>
    <xdr:to>
      <xdr:col>3</xdr:col>
      <xdr:colOff>0</xdr:colOff>
      <xdr:row>835</xdr:row>
      <xdr:rowOff>104775</xdr:rowOff>
    </xdr:to>
    <xdr:pic>
      <xdr:nvPicPr>
        <xdr:cNvPr id="315" name="圖片 40" descr="400-300-e17fd60aa66cd79010ab04d5b6c52a7c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87890150"/>
          <a:ext cx="1209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838</xdr:row>
      <xdr:rowOff>28575</xdr:rowOff>
    </xdr:from>
    <xdr:to>
      <xdr:col>3</xdr:col>
      <xdr:colOff>0</xdr:colOff>
      <xdr:row>843</xdr:row>
      <xdr:rowOff>28575</xdr:rowOff>
    </xdr:to>
    <xdr:pic>
      <xdr:nvPicPr>
        <xdr:cNvPr id="316" name="圖片 41" descr="SH4-7602SR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89299850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846</xdr:row>
      <xdr:rowOff>85725</xdr:rowOff>
    </xdr:from>
    <xdr:to>
      <xdr:col>3</xdr:col>
      <xdr:colOff>3175</xdr:colOff>
      <xdr:row>851</xdr:row>
      <xdr:rowOff>76200</xdr:rowOff>
    </xdr:to>
    <xdr:pic>
      <xdr:nvPicPr>
        <xdr:cNvPr id="317" name="圖片 43" descr="_DSC0437 (1)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7688875"/>
          <a:ext cx="1038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854</xdr:row>
      <xdr:rowOff>76200</xdr:rowOff>
    </xdr:from>
    <xdr:to>
      <xdr:col>3</xdr:col>
      <xdr:colOff>0</xdr:colOff>
      <xdr:row>860</xdr:row>
      <xdr:rowOff>76200</xdr:rowOff>
    </xdr:to>
    <xdr:pic>
      <xdr:nvPicPr>
        <xdr:cNvPr id="318" name="圖片 44" descr="SH-506DR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92395475"/>
          <a:ext cx="1200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823</xdr:row>
      <xdr:rowOff>152400</xdr:rowOff>
    </xdr:from>
    <xdr:to>
      <xdr:col>3</xdr:col>
      <xdr:colOff>1019175</xdr:colOff>
      <xdr:row>827</xdr:row>
      <xdr:rowOff>57150</xdr:rowOff>
    </xdr:to>
    <xdr:pic>
      <xdr:nvPicPr>
        <xdr:cNvPr id="321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86566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821</xdr:row>
      <xdr:rowOff>169068</xdr:rowOff>
    </xdr:from>
    <xdr:to>
      <xdr:col>2</xdr:col>
      <xdr:colOff>976313</xdr:colOff>
      <xdr:row>828</xdr:row>
      <xdr:rowOff>83343</xdr:rowOff>
    </xdr:to>
    <xdr:pic>
      <xdr:nvPicPr>
        <xdr:cNvPr id="322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6201843"/>
          <a:ext cx="862013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864</xdr:row>
      <xdr:rowOff>161925</xdr:rowOff>
    </xdr:from>
    <xdr:to>
      <xdr:col>3</xdr:col>
      <xdr:colOff>666750</xdr:colOff>
      <xdr:row>868</xdr:row>
      <xdr:rowOff>66675</xdr:rowOff>
    </xdr:to>
    <xdr:pic>
      <xdr:nvPicPr>
        <xdr:cNvPr id="324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8119407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871</xdr:row>
      <xdr:rowOff>152400</xdr:rowOff>
    </xdr:from>
    <xdr:to>
      <xdr:col>4</xdr:col>
      <xdr:colOff>0</xdr:colOff>
      <xdr:row>875</xdr:row>
      <xdr:rowOff>57150</xdr:rowOff>
    </xdr:to>
    <xdr:pic>
      <xdr:nvPicPr>
        <xdr:cNvPr id="325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82918100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879</xdr:row>
      <xdr:rowOff>152400</xdr:rowOff>
    </xdr:from>
    <xdr:to>
      <xdr:col>4</xdr:col>
      <xdr:colOff>0</xdr:colOff>
      <xdr:row>883</xdr:row>
      <xdr:rowOff>57150</xdr:rowOff>
    </xdr:to>
    <xdr:pic>
      <xdr:nvPicPr>
        <xdr:cNvPr id="328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84442100"/>
          <a:ext cx="628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888</xdr:row>
      <xdr:rowOff>66675</xdr:rowOff>
    </xdr:from>
    <xdr:to>
      <xdr:col>3</xdr:col>
      <xdr:colOff>619125</xdr:colOff>
      <xdr:row>891</xdr:row>
      <xdr:rowOff>161925</xdr:rowOff>
    </xdr:to>
    <xdr:pic>
      <xdr:nvPicPr>
        <xdr:cNvPr id="329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6070875"/>
          <a:ext cx="571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895</xdr:row>
      <xdr:rowOff>152400</xdr:rowOff>
    </xdr:from>
    <xdr:to>
      <xdr:col>4</xdr:col>
      <xdr:colOff>0</xdr:colOff>
      <xdr:row>899</xdr:row>
      <xdr:rowOff>57150</xdr:rowOff>
    </xdr:to>
    <xdr:pic>
      <xdr:nvPicPr>
        <xdr:cNvPr id="330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821400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911</xdr:row>
      <xdr:rowOff>152400</xdr:rowOff>
    </xdr:from>
    <xdr:to>
      <xdr:col>3</xdr:col>
      <xdr:colOff>1019175</xdr:colOff>
      <xdr:row>915</xdr:row>
      <xdr:rowOff>57150</xdr:rowOff>
    </xdr:to>
    <xdr:pic>
      <xdr:nvPicPr>
        <xdr:cNvPr id="335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04854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903</xdr:row>
      <xdr:rowOff>152400</xdr:rowOff>
    </xdr:from>
    <xdr:to>
      <xdr:col>3</xdr:col>
      <xdr:colOff>1019175</xdr:colOff>
      <xdr:row>907</xdr:row>
      <xdr:rowOff>57150</xdr:rowOff>
    </xdr:to>
    <xdr:pic>
      <xdr:nvPicPr>
        <xdr:cNvPr id="337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0333017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901</xdr:row>
      <xdr:rowOff>66675</xdr:rowOff>
    </xdr:from>
    <xdr:to>
      <xdr:col>3</xdr:col>
      <xdr:colOff>3175</xdr:colOff>
      <xdr:row>908</xdr:row>
      <xdr:rowOff>95982</xdr:rowOff>
    </xdr:to>
    <xdr:pic>
      <xdr:nvPicPr>
        <xdr:cNvPr id="339" name="圖片 45" descr="SH-3107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905000" y="188547375"/>
          <a:ext cx="1143000" cy="1362807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909</xdr:row>
      <xdr:rowOff>57150</xdr:rowOff>
    </xdr:from>
    <xdr:to>
      <xdr:col>3</xdr:col>
      <xdr:colOff>3175</xdr:colOff>
      <xdr:row>916</xdr:row>
      <xdr:rowOff>53863</xdr:rowOff>
    </xdr:to>
    <xdr:pic>
      <xdr:nvPicPr>
        <xdr:cNvPr id="340" name="圖片 46" descr="SH-3106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905000" y="190357125"/>
          <a:ext cx="1152525" cy="133021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76201</xdr:colOff>
      <xdr:row>894</xdr:row>
      <xdr:rowOff>76200</xdr:rowOff>
    </xdr:from>
    <xdr:to>
      <xdr:col>3</xdr:col>
      <xdr:colOff>3176</xdr:colOff>
      <xdr:row>898</xdr:row>
      <xdr:rowOff>177429</xdr:rowOff>
    </xdr:to>
    <xdr:pic>
      <xdr:nvPicPr>
        <xdr:cNvPr id="341" name="圖片 47" descr="SH-6108K2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876426" y="187223400"/>
          <a:ext cx="1219200" cy="863229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887</xdr:row>
      <xdr:rowOff>19050</xdr:rowOff>
    </xdr:from>
    <xdr:to>
      <xdr:col>3</xdr:col>
      <xdr:colOff>3175</xdr:colOff>
      <xdr:row>892</xdr:row>
      <xdr:rowOff>341726</xdr:rowOff>
    </xdr:to>
    <xdr:pic>
      <xdr:nvPicPr>
        <xdr:cNvPr id="342" name="Obrázek 215" descr="batoh FORCE ARON 10 l, černo-fluo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4" y="185832750"/>
          <a:ext cx="1228726" cy="1275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878</xdr:row>
      <xdr:rowOff>47624</xdr:rowOff>
    </xdr:from>
    <xdr:to>
      <xdr:col>3</xdr:col>
      <xdr:colOff>1270</xdr:colOff>
      <xdr:row>884</xdr:row>
      <xdr:rowOff>95249</xdr:rowOff>
    </xdr:to>
    <xdr:pic>
      <xdr:nvPicPr>
        <xdr:cNvPr id="343" name="Obrázek 216" descr="batoh FORCE ARON 10 l, černo-šedý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4146824"/>
          <a:ext cx="122682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869</xdr:row>
      <xdr:rowOff>247650</xdr:rowOff>
    </xdr:from>
    <xdr:to>
      <xdr:col>3</xdr:col>
      <xdr:colOff>0</xdr:colOff>
      <xdr:row>875</xdr:row>
      <xdr:rowOff>180975</xdr:rowOff>
    </xdr:to>
    <xdr:pic>
      <xdr:nvPicPr>
        <xdr:cNvPr id="344" name="Obrázek 217" descr="batoh FORCE BERRY 12 l, černo-šedý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82432325"/>
          <a:ext cx="12573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862</xdr:row>
      <xdr:rowOff>19049</xdr:rowOff>
    </xdr:from>
    <xdr:to>
      <xdr:col>3</xdr:col>
      <xdr:colOff>3176</xdr:colOff>
      <xdr:row>868</xdr:row>
      <xdr:rowOff>390524</xdr:rowOff>
    </xdr:to>
    <xdr:pic>
      <xdr:nvPicPr>
        <xdr:cNvPr id="345" name="Obrázek 218" descr="batoh FORCE BERRY 12 l, šedo-červený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80670199"/>
          <a:ext cx="1266826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927</xdr:row>
      <xdr:rowOff>152400</xdr:rowOff>
    </xdr:from>
    <xdr:to>
      <xdr:col>4</xdr:col>
      <xdr:colOff>0</xdr:colOff>
      <xdr:row>931</xdr:row>
      <xdr:rowOff>57150</xdr:rowOff>
    </xdr:to>
    <xdr:pic>
      <xdr:nvPicPr>
        <xdr:cNvPr id="346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974723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919</xdr:row>
      <xdr:rowOff>152400</xdr:rowOff>
    </xdr:from>
    <xdr:to>
      <xdr:col>4</xdr:col>
      <xdr:colOff>0</xdr:colOff>
      <xdr:row>923</xdr:row>
      <xdr:rowOff>57150</xdr:rowOff>
    </xdr:to>
    <xdr:pic>
      <xdr:nvPicPr>
        <xdr:cNvPr id="347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5653025"/>
          <a:ext cx="590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</xdr:colOff>
      <xdr:row>917</xdr:row>
      <xdr:rowOff>171449</xdr:rowOff>
    </xdr:from>
    <xdr:to>
      <xdr:col>3</xdr:col>
      <xdr:colOff>2320</xdr:colOff>
      <xdr:row>924</xdr:row>
      <xdr:rowOff>133350</xdr:rowOff>
    </xdr:to>
    <xdr:pic>
      <xdr:nvPicPr>
        <xdr:cNvPr id="350" name="Obrázek 219" descr="batoh FORCE BERRY PRO 12 l, černo-šedý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599" y="195291074"/>
          <a:ext cx="1265971" cy="1295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38099</xdr:colOff>
      <xdr:row>925</xdr:row>
      <xdr:rowOff>180974</xdr:rowOff>
    </xdr:from>
    <xdr:to>
      <xdr:col>3</xdr:col>
      <xdr:colOff>1204</xdr:colOff>
      <xdr:row>932</xdr:row>
      <xdr:rowOff>85725</xdr:rowOff>
    </xdr:to>
    <xdr:pic>
      <xdr:nvPicPr>
        <xdr:cNvPr id="351" name="Obrázek 220" descr="batoh FORCE JORDAN 20 l, černo-šedý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9" y="197119874"/>
          <a:ext cx="1255330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209549</xdr:colOff>
      <xdr:row>935</xdr:row>
      <xdr:rowOff>323849</xdr:rowOff>
    </xdr:from>
    <xdr:to>
      <xdr:col>3</xdr:col>
      <xdr:colOff>3175</xdr:colOff>
      <xdr:row>935</xdr:row>
      <xdr:rowOff>1247774</xdr:rowOff>
    </xdr:to>
    <xdr:pic>
      <xdr:nvPicPr>
        <xdr:cNvPr id="41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199796399"/>
          <a:ext cx="952501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939</xdr:row>
      <xdr:rowOff>333375</xdr:rowOff>
    </xdr:from>
    <xdr:to>
      <xdr:col>3</xdr:col>
      <xdr:colOff>3175</xdr:colOff>
      <xdr:row>939</xdr:row>
      <xdr:rowOff>1057275</xdr:rowOff>
    </xdr:to>
    <xdr:pic>
      <xdr:nvPicPr>
        <xdr:cNvPr id="418" name="Obrázek 309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06416275"/>
          <a:ext cx="990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212725</xdr:colOff>
      <xdr:row>943</xdr:row>
      <xdr:rowOff>155575</xdr:rowOff>
    </xdr:from>
    <xdr:to>
      <xdr:col>2</xdr:col>
      <xdr:colOff>952500</xdr:colOff>
      <xdr:row>943</xdr:row>
      <xdr:rowOff>762000</xdr:rowOff>
    </xdr:to>
    <xdr:pic>
      <xdr:nvPicPr>
        <xdr:cNvPr id="423" name="Obrázek 307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925" y="214341075"/>
          <a:ext cx="739775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82550</xdr:colOff>
      <xdr:row>947</xdr:row>
      <xdr:rowOff>212725</xdr:rowOff>
    </xdr:from>
    <xdr:to>
      <xdr:col>2</xdr:col>
      <xdr:colOff>1041400</xdr:colOff>
      <xdr:row>947</xdr:row>
      <xdr:rowOff>1155700</xdr:rowOff>
    </xdr:to>
    <xdr:pic>
      <xdr:nvPicPr>
        <xdr:cNvPr id="429" name="Obrázek 56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24075625"/>
          <a:ext cx="958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948</xdr:row>
      <xdr:rowOff>320675</xdr:rowOff>
    </xdr:from>
    <xdr:to>
      <xdr:col>3</xdr:col>
      <xdr:colOff>0</xdr:colOff>
      <xdr:row>948</xdr:row>
      <xdr:rowOff>1193800</xdr:rowOff>
    </xdr:to>
    <xdr:pic>
      <xdr:nvPicPr>
        <xdr:cNvPr id="430" name="Obrázek 57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" y="225555175"/>
          <a:ext cx="1101725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952</xdr:row>
      <xdr:rowOff>285750</xdr:rowOff>
    </xdr:from>
    <xdr:to>
      <xdr:col>11</xdr:col>
      <xdr:colOff>523875</xdr:colOff>
      <xdr:row>952</xdr:row>
      <xdr:rowOff>285750</xdr:rowOff>
    </xdr:to>
    <xdr:pic>
      <xdr:nvPicPr>
        <xdr:cNvPr id="436" name="圖片 344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63" t="19839" r="13107" b="33977"/>
        <a:stretch>
          <a:fillRect/>
        </a:stretch>
      </xdr:blipFill>
      <xdr:spPr bwMode="auto">
        <a:xfrm>
          <a:off x="15173325" y="22164675"/>
          <a:ext cx="876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953</xdr:row>
      <xdr:rowOff>247650</xdr:rowOff>
    </xdr:from>
    <xdr:to>
      <xdr:col>11</xdr:col>
      <xdr:colOff>466725</xdr:colOff>
      <xdr:row>953</xdr:row>
      <xdr:rowOff>247650</xdr:rowOff>
    </xdr:to>
    <xdr:pic>
      <xdr:nvPicPr>
        <xdr:cNvPr id="437" name="圖片 343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93" t="15831" r="16920" b="31612"/>
        <a:stretch>
          <a:fillRect/>
        </a:stretch>
      </xdr:blipFill>
      <xdr:spPr bwMode="auto">
        <a:xfrm>
          <a:off x="15230475" y="23079075"/>
          <a:ext cx="10287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954</xdr:row>
      <xdr:rowOff>228600</xdr:rowOff>
    </xdr:from>
    <xdr:to>
      <xdr:col>11</xdr:col>
      <xdr:colOff>561975</xdr:colOff>
      <xdr:row>954</xdr:row>
      <xdr:rowOff>228600</xdr:rowOff>
    </xdr:to>
    <xdr:pic>
      <xdr:nvPicPr>
        <xdr:cNvPr id="438" name="圖片 345"/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77" t="14728" r="4218" b="36671"/>
        <a:stretch>
          <a:fillRect/>
        </a:stretch>
      </xdr:blipFill>
      <xdr:spPr bwMode="auto">
        <a:xfrm>
          <a:off x="15135225" y="24012525"/>
          <a:ext cx="1000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955</xdr:row>
      <xdr:rowOff>0</xdr:rowOff>
    </xdr:from>
    <xdr:to>
      <xdr:col>11</xdr:col>
      <xdr:colOff>523875</xdr:colOff>
      <xdr:row>955</xdr:row>
      <xdr:rowOff>0</xdr:rowOff>
    </xdr:to>
    <xdr:pic>
      <xdr:nvPicPr>
        <xdr:cNvPr id="439" name="圖片 346"/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67" t="9227" r="6560" b="36308"/>
        <a:stretch>
          <a:fillRect/>
        </a:stretch>
      </xdr:blipFill>
      <xdr:spPr bwMode="auto">
        <a:xfrm>
          <a:off x="15173325" y="249269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73025</xdr:colOff>
      <xdr:row>956</xdr:row>
      <xdr:rowOff>323850</xdr:rowOff>
    </xdr:from>
    <xdr:to>
      <xdr:col>2</xdr:col>
      <xdr:colOff>1246912</xdr:colOff>
      <xdr:row>956</xdr:row>
      <xdr:rowOff>1638300</xdr:rowOff>
    </xdr:to>
    <xdr:pic>
      <xdr:nvPicPr>
        <xdr:cNvPr id="443" name="Picture 673" descr="808-11,808-3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47503950"/>
          <a:ext cx="1173887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342899</xdr:colOff>
      <xdr:row>957</xdr:row>
      <xdr:rowOff>73024</xdr:rowOff>
    </xdr:from>
    <xdr:to>
      <xdr:col>2</xdr:col>
      <xdr:colOff>976312</xdr:colOff>
      <xdr:row>957</xdr:row>
      <xdr:rowOff>977899</xdr:rowOff>
    </xdr:to>
    <xdr:pic>
      <xdr:nvPicPr>
        <xdr:cNvPr id="444" name="Picture 679" descr="153F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099" y="249183524"/>
          <a:ext cx="633413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935</xdr:row>
      <xdr:rowOff>552450</xdr:rowOff>
    </xdr:from>
    <xdr:to>
      <xdr:col>3</xdr:col>
      <xdr:colOff>619125</xdr:colOff>
      <xdr:row>935</xdr:row>
      <xdr:rowOff>1219200</xdr:rowOff>
    </xdr:to>
    <xdr:pic>
      <xdr:nvPicPr>
        <xdr:cNvPr id="445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000250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177800</xdr:colOff>
      <xdr:row>940</xdr:row>
      <xdr:rowOff>101600</xdr:rowOff>
    </xdr:from>
    <xdr:to>
      <xdr:col>3</xdr:col>
      <xdr:colOff>6350</xdr:colOff>
      <xdr:row>940</xdr:row>
      <xdr:rowOff>773780</xdr:rowOff>
    </xdr:to>
    <xdr:pic>
      <xdr:nvPicPr>
        <xdr:cNvPr id="446" name="Obrázek 310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07365600"/>
          <a:ext cx="1054100" cy="6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</xdr:colOff>
      <xdr:row>938</xdr:row>
      <xdr:rowOff>31750</xdr:rowOff>
    </xdr:from>
    <xdr:to>
      <xdr:col>2</xdr:col>
      <xdr:colOff>1089025</xdr:colOff>
      <xdr:row>938</xdr:row>
      <xdr:rowOff>939800</xdr:rowOff>
    </xdr:to>
    <xdr:pic>
      <xdr:nvPicPr>
        <xdr:cNvPr id="447" name="Obrázek 109" descr="blikačka zadní FORCE OPTIC 2 diody + baterie"/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8550" y="205022450"/>
          <a:ext cx="828675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241301</xdr:colOff>
      <xdr:row>937</xdr:row>
      <xdr:rowOff>177800</xdr:rowOff>
    </xdr:from>
    <xdr:to>
      <xdr:col>2</xdr:col>
      <xdr:colOff>1143001</xdr:colOff>
      <xdr:row>937</xdr:row>
      <xdr:rowOff>1182748</xdr:rowOff>
    </xdr:to>
    <xdr:pic>
      <xdr:nvPicPr>
        <xdr:cNvPr id="448" name="Obrázek 293"/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1" y="202984100"/>
          <a:ext cx="901700" cy="1004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936</xdr:row>
      <xdr:rowOff>139700</xdr:rowOff>
    </xdr:from>
    <xdr:to>
      <xdr:col>3</xdr:col>
      <xdr:colOff>6350</xdr:colOff>
      <xdr:row>936</xdr:row>
      <xdr:rowOff>1273175</xdr:rowOff>
    </xdr:to>
    <xdr:pic>
      <xdr:nvPicPr>
        <xdr:cNvPr id="449" name="Obrázek 292"/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100" y="201345800"/>
          <a:ext cx="11525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936</xdr:row>
      <xdr:rowOff>552450</xdr:rowOff>
    </xdr:from>
    <xdr:to>
      <xdr:col>3</xdr:col>
      <xdr:colOff>619125</xdr:colOff>
      <xdr:row>936</xdr:row>
      <xdr:rowOff>1219200</xdr:rowOff>
    </xdr:to>
    <xdr:pic>
      <xdr:nvPicPr>
        <xdr:cNvPr id="450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0" y="20004405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63500</xdr:colOff>
      <xdr:row>937</xdr:row>
      <xdr:rowOff>304800</xdr:rowOff>
    </xdr:from>
    <xdr:to>
      <xdr:col>3</xdr:col>
      <xdr:colOff>663575</xdr:colOff>
      <xdr:row>937</xdr:row>
      <xdr:rowOff>971550</xdr:rowOff>
    </xdr:to>
    <xdr:pic>
      <xdr:nvPicPr>
        <xdr:cNvPr id="451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034413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63500</xdr:colOff>
      <xdr:row>938</xdr:row>
      <xdr:rowOff>254000</xdr:rowOff>
    </xdr:from>
    <xdr:to>
      <xdr:col>3</xdr:col>
      <xdr:colOff>663575</xdr:colOff>
      <xdr:row>938</xdr:row>
      <xdr:rowOff>920750</xdr:rowOff>
    </xdr:to>
    <xdr:pic>
      <xdr:nvPicPr>
        <xdr:cNvPr id="452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047875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63500</xdr:colOff>
      <xdr:row>939</xdr:row>
      <xdr:rowOff>406400</xdr:rowOff>
    </xdr:from>
    <xdr:to>
      <xdr:col>3</xdr:col>
      <xdr:colOff>663575</xdr:colOff>
      <xdr:row>939</xdr:row>
      <xdr:rowOff>1073150</xdr:rowOff>
    </xdr:to>
    <xdr:pic>
      <xdr:nvPicPr>
        <xdr:cNvPr id="453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063369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941</xdr:row>
      <xdr:rowOff>533400</xdr:rowOff>
    </xdr:from>
    <xdr:to>
      <xdr:col>3</xdr:col>
      <xdr:colOff>6350</xdr:colOff>
      <xdr:row>941</xdr:row>
      <xdr:rowOff>1514475</xdr:rowOff>
    </xdr:to>
    <xdr:pic>
      <xdr:nvPicPr>
        <xdr:cNvPr id="454" name="Obrázek 295"/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0" y="209359500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101600</xdr:colOff>
      <xdr:row>942</xdr:row>
      <xdr:rowOff>50800</xdr:rowOff>
    </xdr:from>
    <xdr:to>
      <xdr:col>3</xdr:col>
      <xdr:colOff>0</xdr:colOff>
      <xdr:row>942</xdr:row>
      <xdr:rowOff>1431925</xdr:rowOff>
    </xdr:to>
    <xdr:pic>
      <xdr:nvPicPr>
        <xdr:cNvPr id="456" name="Obrázek 294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212153500"/>
          <a:ext cx="11430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944</xdr:row>
      <xdr:rowOff>596901</xdr:rowOff>
    </xdr:from>
    <xdr:to>
      <xdr:col>3</xdr:col>
      <xdr:colOff>3175</xdr:colOff>
      <xdr:row>944</xdr:row>
      <xdr:rowOff>1739900</xdr:rowOff>
    </xdr:to>
    <xdr:pic>
      <xdr:nvPicPr>
        <xdr:cNvPr id="457" name="Obrázek 115" descr="světla sada FORCE PERM přední+zadní"/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215734901"/>
          <a:ext cx="118110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177800</xdr:colOff>
      <xdr:row>945</xdr:row>
      <xdr:rowOff>139700</xdr:rowOff>
    </xdr:from>
    <xdr:to>
      <xdr:col>2</xdr:col>
      <xdr:colOff>939800</xdr:colOff>
      <xdr:row>945</xdr:row>
      <xdr:rowOff>1214120</xdr:rowOff>
    </xdr:to>
    <xdr:pic>
      <xdr:nvPicPr>
        <xdr:cNvPr id="458" name="Obrázek 111" descr="blikačka zadní FORCE PAS 5 diod + baterie"/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18300300"/>
          <a:ext cx="762000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950</xdr:row>
      <xdr:rowOff>114300</xdr:rowOff>
    </xdr:from>
    <xdr:to>
      <xdr:col>3</xdr:col>
      <xdr:colOff>3199</xdr:colOff>
      <xdr:row>950</xdr:row>
      <xdr:rowOff>1117302</xdr:rowOff>
    </xdr:to>
    <xdr:pic>
      <xdr:nvPicPr>
        <xdr:cNvPr id="460" name="图片 34" descr="369C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65" t="5803" r="8791" b="25532"/>
        <a:stretch/>
      </xdr:blipFill>
      <xdr:spPr bwMode="auto">
        <a:xfrm>
          <a:off x="2260600" y="228968300"/>
          <a:ext cx="1066824" cy="1003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949</xdr:row>
      <xdr:rowOff>127000</xdr:rowOff>
    </xdr:from>
    <xdr:to>
      <xdr:col>3</xdr:col>
      <xdr:colOff>690</xdr:colOff>
      <xdr:row>949</xdr:row>
      <xdr:rowOff>1058285</xdr:rowOff>
    </xdr:to>
    <xdr:pic>
      <xdr:nvPicPr>
        <xdr:cNvPr id="461" name="图片 30" descr="70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1" cstate="print">
          <a:clrChange>
            <a:clrFrom>
              <a:srgbClr val="EFF6E4"/>
            </a:clrFrom>
            <a:clrTo>
              <a:srgbClr val="EFF6E4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64" t="1" b="387"/>
        <a:stretch/>
      </xdr:blipFill>
      <xdr:spPr bwMode="auto">
        <a:xfrm>
          <a:off x="2222500" y="227571300"/>
          <a:ext cx="1092890" cy="931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101600</xdr:colOff>
      <xdr:row>951</xdr:row>
      <xdr:rowOff>426246</xdr:rowOff>
    </xdr:from>
    <xdr:to>
      <xdr:col>3</xdr:col>
      <xdr:colOff>2452</xdr:colOff>
      <xdr:row>951</xdr:row>
      <xdr:rowOff>1284514</xdr:rowOff>
    </xdr:to>
    <xdr:pic>
      <xdr:nvPicPr>
        <xdr:cNvPr id="463" name="图片 58" descr="267-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84" t="3116" r="3169" b="7934"/>
        <a:stretch/>
      </xdr:blipFill>
      <xdr:spPr bwMode="auto">
        <a:xfrm>
          <a:off x="2209800" y="233953846"/>
          <a:ext cx="1088302" cy="85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191295</xdr:colOff>
      <xdr:row>952</xdr:row>
      <xdr:rowOff>687445</xdr:rowOff>
    </xdr:from>
    <xdr:to>
      <xdr:col>2</xdr:col>
      <xdr:colOff>1072358</xdr:colOff>
      <xdr:row>952</xdr:row>
      <xdr:rowOff>1133930</xdr:rowOff>
    </xdr:to>
    <xdr:pic>
      <xdr:nvPicPr>
        <xdr:cNvPr id="464" name="圖片 344"/>
        <xdr:cNvPicPr>
          <a:picLocks noChangeAspect="1"/>
        </xdr:cNvPicPr>
      </xdr:nvPicPr>
      <xdr:blipFill rotWithShape="1"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63" t="19840" r="13107" b="33977"/>
        <a:stretch/>
      </xdr:blipFill>
      <xdr:spPr>
        <a:xfrm>
          <a:off x="2299495" y="236297845"/>
          <a:ext cx="881063" cy="44648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953</xdr:row>
      <xdr:rowOff>495300</xdr:rowOff>
    </xdr:from>
    <xdr:to>
      <xdr:col>2</xdr:col>
      <xdr:colOff>1049338</xdr:colOff>
      <xdr:row>953</xdr:row>
      <xdr:rowOff>1047163</xdr:rowOff>
    </xdr:to>
    <xdr:pic>
      <xdr:nvPicPr>
        <xdr:cNvPr id="465" name="圖片 343"/>
        <xdr:cNvPicPr>
          <a:picLocks noChangeAspect="1"/>
        </xdr:cNvPicPr>
      </xdr:nvPicPr>
      <xdr:blipFill rotWithShape="1"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92" t="15831" r="16920" b="31611"/>
        <a:stretch/>
      </xdr:blipFill>
      <xdr:spPr>
        <a:xfrm>
          <a:off x="2133600" y="237909100"/>
          <a:ext cx="1023938" cy="551863"/>
        </a:xfrm>
        <a:prstGeom prst="rect">
          <a:avLst/>
        </a:prstGeom>
      </xdr:spPr>
    </xdr:pic>
    <xdr:clientData/>
  </xdr:twoCellAnchor>
  <xdr:twoCellAnchor editAs="oneCell">
    <xdr:from>
      <xdr:col>2</xdr:col>
      <xdr:colOff>132557</xdr:colOff>
      <xdr:row>954</xdr:row>
      <xdr:rowOff>447616</xdr:rowOff>
    </xdr:from>
    <xdr:to>
      <xdr:col>2</xdr:col>
      <xdr:colOff>1132683</xdr:colOff>
      <xdr:row>954</xdr:row>
      <xdr:rowOff>862078</xdr:rowOff>
    </xdr:to>
    <xdr:pic>
      <xdr:nvPicPr>
        <xdr:cNvPr id="466" name="圖片 345"/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77" t="14728" r="4218" b="36671"/>
        <a:stretch/>
      </xdr:blipFill>
      <xdr:spPr>
        <a:xfrm>
          <a:off x="2240757" y="239410816"/>
          <a:ext cx="1000126" cy="414462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955</xdr:row>
      <xdr:rowOff>386356</xdr:rowOff>
    </xdr:from>
    <xdr:to>
      <xdr:col>2</xdr:col>
      <xdr:colOff>1135063</xdr:colOff>
      <xdr:row>955</xdr:row>
      <xdr:rowOff>996732</xdr:rowOff>
    </xdr:to>
    <xdr:pic>
      <xdr:nvPicPr>
        <xdr:cNvPr id="468" name="圖片 347"/>
        <xdr:cNvPicPr>
          <a:picLocks noChangeAspect="1"/>
        </xdr:cNvPicPr>
      </xdr:nvPicPr>
      <xdr:blipFill rotWithShape="1"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96" t="13220" r="6641" b="40654"/>
        <a:stretch/>
      </xdr:blipFill>
      <xdr:spPr>
        <a:xfrm>
          <a:off x="2171700" y="242651556"/>
          <a:ext cx="1071563" cy="610376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940</xdr:row>
      <xdr:rowOff>330200</xdr:rowOff>
    </xdr:from>
    <xdr:to>
      <xdr:col>3</xdr:col>
      <xdr:colOff>650875</xdr:colOff>
      <xdr:row>940</xdr:row>
      <xdr:rowOff>996950</xdr:rowOff>
    </xdr:to>
    <xdr:pic>
      <xdr:nvPicPr>
        <xdr:cNvPr id="475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075688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25400</xdr:colOff>
      <xdr:row>941</xdr:row>
      <xdr:rowOff>266700</xdr:rowOff>
    </xdr:from>
    <xdr:to>
      <xdr:col>3</xdr:col>
      <xdr:colOff>625475</xdr:colOff>
      <xdr:row>941</xdr:row>
      <xdr:rowOff>933450</xdr:rowOff>
    </xdr:to>
    <xdr:pic>
      <xdr:nvPicPr>
        <xdr:cNvPr id="476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90674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25400</xdr:colOff>
      <xdr:row>942</xdr:row>
      <xdr:rowOff>533400</xdr:rowOff>
    </xdr:from>
    <xdr:to>
      <xdr:col>3</xdr:col>
      <xdr:colOff>625475</xdr:colOff>
      <xdr:row>942</xdr:row>
      <xdr:rowOff>1200150</xdr:rowOff>
    </xdr:to>
    <xdr:pic>
      <xdr:nvPicPr>
        <xdr:cNvPr id="478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126361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50800</xdr:colOff>
      <xdr:row>943</xdr:row>
      <xdr:rowOff>266700</xdr:rowOff>
    </xdr:from>
    <xdr:to>
      <xdr:col>3</xdr:col>
      <xdr:colOff>650875</xdr:colOff>
      <xdr:row>943</xdr:row>
      <xdr:rowOff>933450</xdr:rowOff>
    </xdr:to>
    <xdr:pic>
      <xdr:nvPicPr>
        <xdr:cNvPr id="479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140966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50800</xdr:colOff>
      <xdr:row>944</xdr:row>
      <xdr:rowOff>825500</xdr:rowOff>
    </xdr:from>
    <xdr:to>
      <xdr:col>3</xdr:col>
      <xdr:colOff>650875</xdr:colOff>
      <xdr:row>944</xdr:row>
      <xdr:rowOff>1492250</xdr:rowOff>
    </xdr:to>
    <xdr:pic>
      <xdr:nvPicPr>
        <xdr:cNvPr id="480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159381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945</xdr:row>
      <xdr:rowOff>406400</xdr:rowOff>
    </xdr:from>
    <xdr:to>
      <xdr:col>3</xdr:col>
      <xdr:colOff>676275</xdr:colOff>
      <xdr:row>945</xdr:row>
      <xdr:rowOff>1073150</xdr:rowOff>
    </xdr:to>
    <xdr:pic>
      <xdr:nvPicPr>
        <xdr:cNvPr id="482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900" y="2182114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63500</xdr:colOff>
      <xdr:row>946</xdr:row>
      <xdr:rowOff>444500</xdr:rowOff>
    </xdr:from>
    <xdr:to>
      <xdr:col>3</xdr:col>
      <xdr:colOff>663575</xdr:colOff>
      <xdr:row>946</xdr:row>
      <xdr:rowOff>1111250</xdr:rowOff>
    </xdr:to>
    <xdr:pic>
      <xdr:nvPicPr>
        <xdr:cNvPr id="483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213356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947</xdr:row>
      <xdr:rowOff>279400</xdr:rowOff>
    </xdr:from>
    <xdr:to>
      <xdr:col>3</xdr:col>
      <xdr:colOff>676275</xdr:colOff>
      <xdr:row>947</xdr:row>
      <xdr:rowOff>946150</xdr:rowOff>
    </xdr:to>
    <xdr:pic>
      <xdr:nvPicPr>
        <xdr:cNvPr id="486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900" y="2241169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948</xdr:row>
      <xdr:rowOff>469900</xdr:rowOff>
    </xdr:from>
    <xdr:to>
      <xdr:col>3</xdr:col>
      <xdr:colOff>676275</xdr:colOff>
      <xdr:row>948</xdr:row>
      <xdr:rowOff>1136650</xdr:rowOff>
    </xdr:to>
    <xdr:pic>
      <xdr:nvPicPr>
        <xdr:cNvPr id="487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900" y="2257044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50800</xdr:colOff>
      <xdr:row>949</xdr:row>
      <xdr:rowOff>330200</xdr:rowOff>
    </xdr:from>
    <xdr:to>
      <xdr:col>3</xdr:col>
      <xdr:colOff>650875</xdr:colOff>
      <xdr:row>949</xdr:row>
      <xdr:rowOff>996950</xdr:rowOff>
    </xdr:to>
    <xdr:pic>
      <xdr:nvPicPr>
        <xdr:cNvPr id="488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274189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50800</xdr:colOff>
      <xdr:row>950</xdr:row>
      <xdr:rowOff>241300</xdr:rowOff>
    </xdr:from>
    <xdr:to>
      <xdr:col>3</xdr:col>
      <xdr:colOff>650875</xdr:colOff>
      <xdr:row>950</xdr:row>
      <xdr:rowOff>908050</xdr:rowOff>
    </xdr:to>
    <xdr:pic>
      <xdr:nvPicPr>
        <xdr:cNvPr id="489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287397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50800</xdr:colOff>
      <xdr:row>951</xdr:row>
      <xdr:rowOff>609600</xdr:rowOff>
    </xdr:from>
    <xdr:to>
      <xdr:col>3</xdr:col>
      <xdr:colOff>650875</xdr:colOff>
      <xdr:row>951</xdr:row>
      <xdr:rowOff>1276350</xdr:rowOff>
    </xdr:to>
    <xdr:pic>
      <xdr:nvPicPr>
        <xdr:cNvPr id="492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337816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25400</xdr:colOff>
      <xdr:row>952</xdr:row>
      <xdr:rowOff>546100</xdr:rowOff>
    </xdr:from>
    <xdr:to>
      <xdr:col>3</xdr:col>
      <xdr:colOff>625475</xdr:colOff>
      <xdr:row>952</xdr:row>
      <xdr:rowOff>1212850</xdr:rowOff>
    </xdr:to>
    <xdr:pic>
      <xdr:nvPicPr>
        <xdr:cNvPr id="493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58009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954</xdr:row>
      <xdr:rowOff>355600</xdr:rowOff>
    </xdr:from>
    <xdr:to>
      <xdr:col>3</xdr:col>
      <xdr:colOff>638175</xdr:colOff>
      <xdr:row>954</xdr:row>
      <xdr:rowOff>1022350</xdr:rowOff>
    </xdr:to>
    <xdr:pic>
      <xdr:nvPicPr>
        <xdr:cNvPr id="494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" y="2389632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50800</xdr:colOff>
      <xdr:row>953</xdr:row>
      <xdr:rowOff>393700</xdr:rowOff>
    </xdr:from>
    <xdr:to>
      <xdr:col>3</xdr:col>
      <xdr:colOff>650875</xdr:colOff>
      <xdr:row>953</xdr:row>
      <xdr:rowOff>1060450</xdr:rowOff>
    </xdr:to>
    <xdr:pic>
      <xdr:nvPicPr>
        <xdr:cNvPr id="495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374519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50800</xdr:colOff>
      <xdr:row>955</xdr:row>
      <xdr:rowOff>330200</xdr:rowOff>
    </xdr:from>
    <xdr:to>
      <xdr:col>3</xdr:col>
      <xdr:colOff>650875</xdr:colOff>
      <xdr:row>955</xdr:row>
      <xdr:rowOff>996950</xdr:rowOff>
    </xdr:to>
    <xdr:pic>
      <xdr:nvPicPr>
        <xdr:cNvPr id="497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422398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956</xdr:row>
      <xdr:rowOff>444500</xdr:rowOff>
    </xdr:from>
    <xdr:to>
      <xdr:col>3</xdr:col>
      <xdr:colOff>638175</xdr:colOff>
      <xdr:row>956</xdr:row>
      <xdr:rowOff>1111250</xdr:rowOff>
    </xdr:to>
    <xdr:pic>
      <xdr:nvPicPr>
        <xdr:cNvPr id="500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" y="2472690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50800</xdr:colOff>
      <xdr:row>957</xdr:row>
      <xdr:rowOff>266700</xdr:rowOff>
    </xdr:from>
    <xdr:to>
      <xdr:col>3</xdr:col>
      <xdr:colOff>650875</xdr:colOff>
      <xdr:row>957</xdr:row>
      <xdr:rowOff>933450</xdr:rowOff>
    </xdr:to>
    <xdr:pic>
      <xdr:nvPicPr>
        <xdr:cNvPr id="501" name="Picture 32" descr="olpran 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2490216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203200</xdr:colOff>
      <xdr:row>946</xdr:row>
      <xdr:rowOff>152400</xdr:rowOff>
    </xdr:from>
    <xdr:to>
      <xdr:col>2</xdr:col>
      <xdr:colOff>1127125</xdr:colOff>
      <xdr:row>946</xdr:row>
      <xdr:rowOff>1514475</xdr:rowOff>
    </xdr:to>
    <xdr:pic>
      <xdr:nvPicPr>
        <xdr:cNvPr id="332" name="Obrázek 112" descr="blikačka zadní FORCE SHAPE 3 diody + baterie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400" y="221068900"/>
          <a:ext cx="9239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3"/>
  <sheetViews>
    <sheetView tabSelected="1" view="pageBreakPreview" topLeftCell="A952" zoomScale="60" zoomScaleNormal="75" workbookViewId="0">
      <selection activeCell="J960" sqref="J960"/>
    </sheetView>
  </sheetViews>
  <sheetFormatPr defaultRowHeight="15"/>
  <cols>
    <col min="1" max="1" width="9" style="1"/>
    <col min="2" max="2" width="18.5703125" customWidth="1"/>
    <col min="3" max="3" width="17.42578125" customWidth="1"/>
    <col min="4" max="4" width="17.140625" customWidth="1"/>
    <col min="5" max="5" width="9" style="1"/>
    <col min="6" max="6" width="11" style="53" customWidth="1"/>
    <col min="7" max="7" width="13.42578125" style="23" customWidth="1"/>
    <col min="8" max="8" width="9.85546875" style="1" customWidth="1"/>
    <col min="9" max="10" width="9" style="1"/>
    <col min="11" max="11" width="11.28515625" style="32" customWidth="1"/>
    <col min="12" max="14" width="12.42578125" style="81" customWidth="1"/>
    <col min="15" max="15" width="17.42578125" style="81" customWidth="1"/>
    <col min="16" max="16" width="24.28515625" style="1" customWidth="1"/>
    <col min="17" max="17" width="10.42578125" style="49" hidden="1" customWidth="1"/>
    <col min="18" max="18" width="16.85546875" style="57" hidden="1" customWidth="1"/>
    <col min="19" max="28" width="0" hidden="1" customWidth="1"/>
    <col min="29" max="29" width="18.42578125" customWidth="1"/>
  </cols>
  <sheetData>
    <row r="1" spans="1:22" ht="15.75" thickBot="1">
      <c r="K1" s="37"/>
    </row>
    <row r="2" spans="1:22" ht="30.75" thickBot="1">
      <c r="A2" s="14" t="s">
        <v>99</v>
      </c>
      <c r="B2" s="14" t="s">
        <v>100</v>
      </c>
      <c r="C2" s="14" t="s">
        <v>101</v>
      </c>
      <c r="D2" s="15" t="s">
        <v>102</v>
      </c>
      <c r="E2" s="15" t="s">
        <v>103</v>
      </c>
      <c r="F2" s="22" t="s">
        <v>104</v>
      </c>
      <c r="G2" s="18" t="s">
        <v>105</v>
      </c>
      <c r="H2" s="19" t="s">
        <v>106</v>
      </c>
      <c r="I2" s="19" t="s">
        <v>107</v>
      </c>
      <c r="J2" s="18" t="s">
        <v>108</v>
      </c>
      <c r="K2" s="33" t="s">
        <v>109</v>
      </c>
      <c r="L2" s="82" t="s">
        <v>272</v>
      </c>
      <c r="M2" s="82"/>
      <c r="N2" s="82"/>
      <c r="O2" s="82"/>
      <c r="P2" s="54" t="s">
        <v>273</v>
      </c>
      <c r="Q2" s="38" t="s">
        <v>274</v>
      </c>
      <c r="R2" s="51" t="s">
        <v>275</v>
      </c>
      <c r="S2" s="47"/>
      <c r="T2" s="48"/>
      <c r="U2" s="48"/>
      <c r="V2" s="48"/>
    </row>
    <row r="3" spans="1:22">
      <c r="A3" s="197" t="s">
        <v>0</v>
      </c>
      <c r="B3" s="230" t="s">
        <v>1</v>
      </c>
      <c r="C3" s="219"/>
      <c r="D3" s="219"/>
      <c r="E3" s="203">
        <v>50</v>
      </c>
      <c r="F3" s="227">
        <v>6.44</v>
      </c>
      <c r="G3" s="228">
        <v>152</v>
      </c>
      <c r="H3" s="229">
        <v>2.5</v>
      </c>
      <c r="I3" s="229">
        <v>7.584625</v>
      </c>
      <c r="J3" s="220">
        <v>0</v>
      </c>
      <c r="K3" s="222">
        <v>168.95962499999999</v>
      </c>
      <c r="L3" s="228">
        <v>210</v>
      </c>
      <c r="M3" s="79"/>
      <c r="N3" s="70"/>
      <c r="O3" s="70"/>
      <c r="P3" s="276">
        <v>399</v>
      </c>
      <c r="Q3" s="118">
        <f>K3*1.53</f>
        <v>258.50822625000001</v>
      </c>
      <c r="R3" s="114">
        <f>(Q3-K3)/Q3</f>
        <v>0.34640522875816998</v>
      </c>
      <c r="S3" s="118"/>
      <c r="T3" s="114"/>
      <c r="U3" s="118"/>
      <c r="V3" s="114"/>
    </row>
    <row r="4" spans="1:22">
      <c r="A4" s="197"/>
      <c r="B4" s="200"/>
      <c r="C4" s="201"/>
      <c r="D4" s="201"/>
      <c r="E4" s="203"/>
      <c r="F4" s="224"/>
      <c r="G4" s="225"/>
      <c r="H4" s="226"/>
      <c r="I4" s="226"/>
      <c r="J4" s="221"/>
      <c r="K4" s="223"/>
      <c r="L4" s="225"/>
      <c r="M4" s="78"/>
      <c r="N4" s="69"/>
      <c r="O4" s="69"/>
      <c r="P4" s="277"/>
      <c r="Q4" s="115"/>
      <c r="R4" s="117"/>
      <c r="S4" s="115"/>
      <c r="T4" s="115"/>
      <c r="U4" s="115"/>
      <c r="V4" s="115"/>
    </row>
    <row r="5" spans="1:22">
      <c r="A5" s="197"/>
      <c r="B5" s="200"/>
      <c r="C5" s="201"/>
      <c r="D5" s="201"/>
      <c r="E5" s="203"/>
      <c r="F5" s="224"/>
      <c r="G5" s="225"/>
      <c r="H5" s="226"/>
      <c r="I5" s="226"/>
      <c r="J5" s="221"/>
      <c r="K5" s="223"/>
      <c r="L5" s="225"/>
      <c r="M5" s="78"/>
      <c r="N5" s="69"/>
      <c r="O5" s="69"/>
      <c r="P5" s="277"/>
      <c r="Q5" s="115"/>
      <c r="R5" s="117"/>
      <c r="S5" s="115"/>
      <c r="T5" s="115"/>
      <c r="U5" s="115"/>
      <c r="V5" s="115"/>
    </row>
    <row r="6" spans="1:22">
      <c r="A6" s="197"/>
      <c r="B6" s="200"/>
      <c r="C6" s="201"/>
      <c r="D6" s="201"/>
      <c r="E6" s="203"/>
      <c r="F6" s="224"/>
      <c r="G6" s="225"/>
      <c r="H6" s="226"/>
      <c r="I6" s="226"/>
      <c r="J6" s="221"/>
      <c r="K6" s="223"/>
      <c r="L6" s="225"/>
      <c r="M6" s="78"/>
      <c r="N6" s="69"/>
      <c r="O6" s="69"/>
      <c r="P6" s="277"/>
      <c r="Q6" s="115"/>
      <c r="R6" s="117"/>
      <c r="S6" s="115"/>
      <c r="T6" s="115"/>
      <c r="U6" s="115"/>
      <c r="V6" s="115"/>
    </row>
    <row r="7" spans="1:22">
      <c r="A7" s="197"/>
      <c r="B7" s="200"/>
      <c r="C7" s="201"/>
      <c r="D7" s="201"/>
      <c r="E7" s="203"/>
      <c r="F7" s="224"/>
      <c r="G7" s="225"/>
      <c r="H7" s="226"/>
      <c r="I7" s="226"/>
      <c r="J7" s="221"/>
      <c r="K7" s="223"/>
      <c r="L7" s="225"/>
      <c r="M7" s="78"/>
      <c r="N7" s="69"/>
      <c r="O7" s="69"/>
      <c r="P7" s="277"/>
      <c r="Q7" s="115"/>
      <c r="R7" s="117"/>
      <c r="S7" s="115"/>
      <c r="T7" s="115"/>
      <c r="U7" s="115"/>
      <c r="V7" s="115"/>
    </row>
    <row r="8" spans="1:22">
      <c r="A8" s="197"/>
      <c r="B8" s="200"/>
      <c r="C8" s="201"/>
      <c r="D8" s="201"/>
      <c r="E8" s="203"/>
      <c r="F8" s="224"/>
      <c r="G8" s="225"/>
      <c r="H8" s="226"/>
      <c r="I8" s="226"/>
      <c r="J8" s="221"/>
      <c r="K8" s="223"/>
      <c r="L8" s="225"/>
      <c r="M8" s="78"/>
      <c r="N8" s="69"/>
      <c r="O8" s="69"/>
      <c r="P8" s="277"/>
      <c r="Q8" s="115"/>
      <c r="R8" s="117"/>
      <c r="S8" s="115"/>
      <c r="T8" s="115"/>
      <c r="U8" s="115"/>
      <c r="V8" s="115"/>
    </row>
    <row r="9" spans="1:22">
      <c r="A9" s="197"/>
      <c r="B9" s="200"/>
      <c r="C9" s="201"/>
      <c r="D9" s="201"/>
      <c r="E9" s="203"/>
      <c r="F9" s="224"/>
      <c r="G9" s="225"/>
      <c r="H9" s="226"/>
      <c r="I9" s="226"/>
      <c r="J9" s="221"/>
      <c r="K9" s="223"/>
      <c r="L9" s="225"/>
      <c r="M9" s="78"/>
      <c r="N9" s="69"/>
      <c r="O9" s="69"/>
      <c r="P9" s="277"/>
      <c r="Q9" s="115"/>
      <c r="R9" s="117"/>
      <c r="S9" s="115"/>
      <c r="T9" s="115"/>
      <c r="U9" s="115"/>
      <c r="V9" s="115"/>
    </row>
    <row r="10" spans="1:22">
      <c r="A10" s="198"/>
      <c r="B10" s="200"/>
      <c r="C10" s="201"/>
      <c r="D10" s="201"/>
      <c r="E10" s="204"/>
      <c r="F10" s="224"/>
      <c r="G10" s="225"/>
      <c r="H10" s="226"/>
      <c r="I10" s="226"/>
      <c r="J10" s="221"/>
      <c r="K10" s="223"/>
      <c r="L10" s="225"/>
      <c r="M10" s="78"/>
      <c r="N10" s="69"/>
      <c r="O10" s="69"/>
      <c r="P10" s="277"/>
      <c r="Q10" s="115"/>
      <c r="R10" s="117"/>
      <c r="S10" s="115"/>
      <c r="T10" s="115"/>
      <c r="U10" s="115"/>
      <c r="V10" s="115"/>
    </row>
    <row r="11" spans="1:22">
      <c r="A11" s="196" t="s">
        <v>2</v>
      </c>
      <c r="B11" s="199" t="s">
        <v>3</v>
      </c>
      <c r="C11" s="201"/>
      <c r="D11" s="201"/>
      <c r="E11" s="202">
        <v>50</v>
      </c>
      <c r="F11" s="224">
        <v>3.62</v>
      </c>
      <c r="G11" s="225">
        <v>82.75</v>
      </c>
      <c r="H11" s="226">
        <v>2.5</v>
      </c>
      <c r="I11" s="226">
        <v>4.3298750000000004</v>
      </c>
      <c r="J11" s="221">
        <v>0</v>
      </c>
      <c r="K11" s="223">
        <v>96.454875000000001</v>
      </c>
      <c r="L11" s="225">
        <v>94.77</v>
      </c>
      <c r="M11" s="78"/>
      <c r="N11" s="69"/>
      <c r="O11" s="69"/>
      <c r="P11" s="277">
        <v>179</v>
      </c>
      <c r="Q11" s="118">
        <f>K11*1.53</f>
        <v>147.57595875000001</v>
      </c>
      <c r="R11" s="117">
        <f>(Q11-K11)/Q11</f>
        <v>0.34640522875816998</v>
      </c>
      <c r="S11" s="116"/>
      <c r="T11" s="117"/>
      <c r="U11" s="116"/>
      <c r="V11" s="117"/>
    </row>
    <row r="12" spans="1:22">
      <c r="A12" s="197"/>
      <c r="B12" s="200"/>
      <c r="C12" s="201"/>
      <c r="D12" s="201"/>
      <c r="E12" s="203"/>
      <c r="F12" s="224"/>
      <c r="G12" s="225"/>
      <c r="H12" s="226"/>
      <c r="I12" s="226"/>
      <c r="J12" s="221"/>
      <c r="K12" s="223"/>
      <c r="L12" s="225"/>
      <c r="M12" s="78"/>
      <c r="N12" s="69"/>
      <c r="O12" s="69"/>
      <c r="P12" s="277"/>
      <c r="Q12" s="115"/>
      <c r="R12" s="117"/>
      <c r="S12" s="115"/>
      <c r="T12" s="115"/>
      <c r="U12" s="115"/>
      <c r="V12" s="115"/>
    </row>
    <row r="13" spans="1:22">
      <c r="A13" s="197"/>
      <c r="B13" s="200"/>
      <c r="C13" s="201"/>
      <c r="D13" s="201"/>
      <c r="E13" s="203"/>
      <c r="F13" s="224"/>
      <c r="G13" s="225"/>
      <c r="H13" s="226"/>
      <c r="I13" s="226"/>
      <c r="J13" s="221"/>
      <c r="K13" s="223"/>
      <c r="L13" s="225"/>
      <c r="M13" s="78"/>
      <c r="N13" s="69"/>
      <c r="O13" s="69"/>
      <c r="P13" s="277"/>
      <c r="Q13" s="115"/>
      <c r="R13" s="117"/>
      <c r="S13" s="115"/>
      <c r="T13" s="115"/>
      <c r="U13" s="115"/>
      <c r="V13" s="115"/>
    </row>
    <row r="14" spans="1:22">
      <c r="A14" s="197"/>
      <c r="B14" s="200"/>
      <c r="C14" s="201"/>
      <c r="D14" s="201"/>
      <c r="E14" s="203"/>
      <c r="F14" s="224"/>
      <c r="G14" s="225"/>
      <c r="H14" s="226"/>
      <c r="I14" s="226"/>
      <c r="J14" s="221"/>
      <c r="K14" s="223"/>
      <c r="L14" s="225"/>
      <c r="M14" s="78"/>
      <c r="N14" s="69"/>
      <c r="O14" s="69"/>
      <c r="P14" s="277"/>
      <c r="Q14" s="115"/>
      <c r="R14" s="117"/>
      <c r="S14" s="115"/>
      <c r="T14" s="115"/>
      <c r="U14" s="115"/>
      <c r="V14" s="115"/>
    </row>
    <row r="15" spans="1:22">
      <c r="A15" s="197"/>
      <c r="B15" s="200"/>
      <c r="C15" s="201"/>
      <c r="D15" s="201"/>
      <c r="E15" s="203"/>
      <c r="F15" s="224"/>
      <c r="G15" s="225"/>
      <c r="H15" s="226"/>
      <c r="I15" s="226"/>
      <c r="J15" s="221"/>
      <c r="K15" s="223"/>
      <c r="L15" s="225"/>
      <c r="M15" s="78"/>
      <c r="N15" s="69"/>
      <c r="O15" s="69"/>
      <c r="P15" s="277"/>
      <c r="Q15" s="115"/>
      <c r="R15" s="117"/>
      <c r="S15" s="115"/>
      <c r="T15" s="115"/>
      <c r="U15" s="115"/>
      <c r="V15" s="115"/>
    </row>
    <row r="16" spans="1:22">
      <c r="A16" s="197"/>
      <c r="B16" s="200"/>
      <c r="C16" s="201"/>
      <c r="D16" s="201"/>
      <c r="E16" s="203"/>
      <c r="F16" s="224"/>
      <c r="G16" s="225"/>
      <c r="H16" s="226"/>
      <c r="I16" s="226"/>
      <c r="J16" s="221"/>
      <c r="K16" s="223"/>
      <c r="L16" s="225"/>
      <c r="M16" s="78"/>
      <c r="N16" s="69"/>
      <c r="O16" s="69"/>
      <c r="P16" s="277"/>
      <c r="Q16" s="115"/>
      <c r="R16" s="117"/>
      <c r="S16" s="115"/>
      <c r="T16" s="115"/>
      <c r="U16" s="115"/>
      <c r="V16" s="115"/>
    </row>
    <row r="17" spans="1:22">
      <c r="A17" s="197"/>
      <c r="B17" s="200"/>
      <c r="C17" s="201"/>
      <c r="D17" s="201"/>
      <c r="E17" s="203"/>
      <c r="F17" s="224"/>
      <c r="G17" s="225"/>
      <c r="H17" s="226"/>
      <c r="I17" s="226"/>
      <c r="J17" s="221"/>
      <c r="K17" s="223"/>
      <c r="L17" s="225"/>
      <c r="M17" s="78"/>
      <c r="N17" s="69"/>
      <c r="O17" s="69"/>
      <c r="P17" s="277"/>
      <c r="Q17" s="115"/>
      <c r="R17" s="117"/>
      <c r="S17" s="115"/>
      <c r="T17" s="115"/>
      <c r="U17" s="115"/>
      <c r="V17" s="115"/>
    </row>
    <row r="18" spans="1:22">
      <c r="A18" s="198"/>
      <c r="B18" s="200"/>
      <c r="C18" s="201"/>
      <c r="D18" s="201"/>
      <c r="E18" s="204"/>
      <c r="F18" s="224"/>
      <c r="G18" s="225"/>
      <c r="H18" s="226"/>
      <c r="I18" s="226"/>
      <c r="J18" s="221"/>
      <c r="K18" s="223"/>
      <c r="L18" s="225"/>
      <c r="M18" s="78"/>
      <c r="N18" s="69"/>
      <c r="O18" s="69"/>
      <c r="P18" s="277"/>
      <c r="Q18" s="115"/>
      <c r="R18" s="117"/>
      <c r="S18" s="115"/>
      <c r="T18" s="115"/>
      <c r="U18" s="115"/>
      <c r="V18" s="115"/>
    </row>
    <row r="19" spans="1:22">
      <c r="A19" s="135" t="s">
        <v>4</v>
      </c>
      <c r="B19" s="164" t="s">
        <v>5</v>
      </c>
      <c r="C19" s="165"/>
      <c r="D19" s="148"/>
      <c r="E19" s="179">
        <v>50</v>
      </c>
      <c r="F19" s="147">
        <v>7.13</v>
      </c>
      <c r="G19" s="191">
        <f>F19*25</f>
        <v>178.25</v>
      </c>
      <c r="H19" s="134">
        <f>2500/30000*25</f>
        <v>2.083333333333333</v>
      </c>
      <c r="I19" s="134">
        <f>(G19+H19)*2.7/100</f>
        <v>4.8690000000000007</v>
      </c>
      <c r="J19" s="135">
        <v>0</v>
      </c>
      <c r="K19" s="137">
        <f t="shared" ref="K19" si="0">SUM(G19:J26)</f>
        <v>185.20233333333334</v>
      </c>
      <c r="L19" s="191">
        <v>254.49</v>
      </c>
      <c r="M19" s="85"/>
      <c r="N19" s="85"/>
      <c r="O19" s="85"/>
      <c r="P19" s="278">
        <v>499</v>
      </c>
      <c r="Q19" s="118">
        <f>K19*1.53</f>
        <v>283.35957000000002</v>
      </c>
      <c r="R19" s="117">
        <f>(Q19-K19)/Q19</f>
        <v>0.34640522875816993</v>
      </c>
      <c r="S19" s="116"/>
      <c r="T19" s="117"/>
      <c r="U19" s="116"/>
      <c r="V19" s="117"/>
    </row>
    <row r="20" spans="1:22">
      <c r="A20" s="135"/>
      <c r="B20" s="164"/>
      <c r="C20" s="166"/>
      <c r="D20" s="148"/>
      <c r="E20" s="180"/>
      <c r="F20" s="147"/>
      <c r="G20" s="191"/>
      <c r="H20" s="134"/>
      <c r="I20" s="134"/>
      <c r="J20" s="135"/>
      <c r="K20" s="137"/>
      <c r="L20" s="191"/>
      <c r="M20" s="85"/>
      <c r="N20" s="85"/>
      <c r="O20" s="85"/>
      <c r="P20" s="278"/>
      <c r="Q20" s="115"/>
      <c r="R20" s="117"/>
      <c r="S20" s="115"/>
      <c r="T20" s="115"/>
      <c r="U20" s="115"/>
      <c r="V20" s="115"/>
    </row>
    <row r="21" spans="1:22">
      <c r="A21" s="135"/>
      <c r="B21" s="164"/>
      <c r="C21" s="166"/>
      <c r="D21" s="148"/>
      <c r="E21" s="180"/>
      <c r="F21" s="147"/>
      <c r="G21" s="191"/>
      <c r="H21" s="134"/>
      <c r="I21" s="134"/>
      <c r="J21" s="135"/>
      <c r="K21" s="137"/>
      <c r="L21" s="191"/>
      <c r="M21" s="85"/>
      <c r="N21" s="85"/>
      <c r="O21" s="85"/>
      <c r="P21" s="278"/>
      <c r="Q21" s="115"/>
      <c r="R21" s="117"/>
      <c r="S21" s="115"/>
      <c r="T21" s="115"/>
      <c r="U21" s="115"/>
      <c r="V21" s="115"/>
    </row>
    <row r="22" spans="1:22">
      <c r="A22" s="135"/>
      <c r="B22" s="164"/>
      <c r="C22" s="166"/>
      <c r="D22" s="148"/>
      <c r="E22" s="180"/>
      <c r="F22" s="147"/>
      <c r="G22" s="191"/>
      <c r="H22" s="134"/>
      <c r="I22" s="134"/>
      <c r="J22" s="135"/>
      <c r="K22" s="137"/>
      <c r="L22" s="191"/>
      <c r="M22" s="85"/>
      <c r="N22" s="85"/>
      <c r="O22" s="85"/>
      <c r="P22" s="278"/>
      <c r="Q22" s="115"/>
      <c r="R22" s="117"/>
      <c r="S22" s="115"/>
      <c r="T22" s="115"/>
      <c r="U22" s="115"/>
      <c r="V22" s="115"/>
    </row>
    <row r="23" spans="1:22">
      <c r="A23" s="135"/>
      <c r="B23" s="164"/>
      <c r="C23" s="166"/>
      <c r="D23" s="148"/>
      <c r="E23" s="180"/>
      <c r="F23" s="147"/>
      <c r="G23" s="191"/>
      <c r="H23" s="134"/>
      <c r="I23" s="134"/>
      <c r="J23" s="135"/>
      <c r="K23" s="137"/>
      <c r="L23" s="191"/>
      <c r="M23" s="85"/>
      <c r="N23" s="85"/>
      <c r="O23" s="85"/>
      <c r="P23" s="278"/>
      <c r="Q23" s="115"/>
      <c r="R23" s="117"/>
      <c r="S23" s="115"/>
      <c r="T23" s="115"/>
      <c r="U23" s="115"/>
      <c r="V23" s="115"/>
    </row>
    <row r="24" spans="1:22">
      <c r="A24" s="135"/>
      <c r="B24" s="164"/>
      <c r="C24" s="166"/>
      <c r="D24" s="148"/>
      <c r="E24" s="180"/>
      <c r="F24" s="147"/>
      <c r="G24" s="191"/>
      <c r="H24" s="134"/>
      <c r="I24" s="134"/>
      <c r="J24" s="135"/>
      <c r="K24" s="137"/>
      <c r="L24" s="191"/>
      <c r="M24" s="85"/>
      <c r="N24" s="85"/>
      <c r="O24" s="85"/>
      <c r="P24" s="278"/>
      <c r="Q24" s="115"/>
      <c r="R24" s="117"/>
      <c r="S24" s="115"/>
      <c r="T24" s="115"/>
      <c r="U24" s="115"/>
      <c r="V24" s="115"/>
    </row>
    <row r="25" spans="1:22">
      <c r="A25" s="135"/>
      <c r="B25" s="164"/>
      <c r="C25" s="166"/>
      <c r="D25" s="148"/>
      <c r="E25" s="180"/>
      <c r="F25" s="147"/>
      <c r="G25" s="191"/>
      <c r="H25" s="134"/>
      <c r="I25" s="134"/>
      <c r="J25" s="135"/>
      <c r="K25" s="137"/>
      <c r="L25" s="191"/>
      <c r="M25" s="85"/>
      <c r="N25" s="85"/>
      <c r="O25" s="85"/>
      <c r="P25" s="278"/>
      <c r="Q25" s="115"/>
      <c r="R25" s="117"/>
      <c r="S25" s="115"/>
      <c r="T25" s="115"/>
      <c r="U25" s="115"/>
      <c r="V25" s="115"/>
    </row>
    <row r="26" spans="1:22">
      <c r="A26" s="135"/>
      <c r="B26" s="164"/>
      <c r="C26" s="167"/>
      <c r="D26" s="148"/>
      <c r="E26" s="181"/>
      <c r="F26" s="147"/>
      <c r="G26" s="191"/>
      <c r="H26" s="134"/>
      <c r="I26" s="134"/>
      <c r="J26" s="135"/>
      <c r="K26" s="138"/>
      <c r="L26" s="191"/>
      <c r="M26" s="86"/>
      <c r="N26" s="86"/>
      <c r="O26" s="86"/>
      <c r="P26" s="279"/>
      <c r="Q26" s="115"/>
      <c r="R26" s="117"/>
      <c r="S26" s="115"/>
      <c r="T26" s="115"/>
      <c r="U26" s="115"/>
      <c r="V26" s="115"/>
    </row>
    <row r="27" spans="1:22">
      <c r="A27" s="135" t="s">
        <v>6</v>
      </c>
      <c r="B27" s="164" t="s">
        <v>7</v>
      </c>
      <c r="C27" s="165"/>
      <c r="D27" s="148"/>
      <c r="E27" s="179">
        <v>50</v>
      </c>
      <c r="F27" s="147">
        <v>1.55</v>
      </c>
      <c r="G27" s="191">
        <f>F27*25</f>
        <v>38.75</v>
      </c>
      <c r="H27" s="134">
        <f t="shared" ref="H27" si="1">2500/30000*25</f>
        <v>2.083333333333333</v>
      </c>
      <c r="I27" s="134">
        <f>(G27+H27)*2.7/100</f>
        <v>1.1025</v>
      </c>
      <c r="J27" s="135">
        <v>0</v>
      </c>
      <c r="K27" s="136">
        <f t="shared" ref="K27" si="2">SUM(G27:J34)</f>
        <v>41.935833333333335</v>
      </c>
      <c r="L27" s="191">
        <v>119</v>
      </c>
      <c r="M27" s="87"/>
      <c r="N27" s="87"/>
      <c r="O27" s="87"/>
      <c r="P27" s="280">
        <v>61.76</v>
      </c>
      <c r="Q27" s="118">
        <f>K27*1.53</f>
        <v>64.161825000000007</v>
      </c>
      <c r="R27" s="117">
        <f>(Q27-K27)/Q27</f>
        <v>0.34640522875816998</v>
      </c>
      <c r="S27" s="104"/>
      <c r="T27" s="104"/>
      <c r="U27" s="104"/>
      <c r="V27" s="104"/>
    </row>
    <row r="28" spans="1:22">
      <c r="A28" s="135"/>
      <c r="B28" s="164"/>
      <c r="C28" s="166"/>
      <c r="D28" s="148"/>
      <c r="E28" s="180"/>
      <c r="F28" s="147"/>
      <c r="G28" s="191"/>
      <c r="H28" s="134"/>
      <c r="I28" s="134"/>
      <c r="J28" s="135"/>
      <c r="K28" s="137"/>
      <c r="L28" s="191"/>
      <c r="M28" s="85"/>
      <c r="N28" s="85"/>
      <c r="O28" s="85"/>
      <c r="P28" s="278"/>
      <c r="Q28" s="115"/>
      <c r="R28" s="117"/>
      <c r="S28" s="104"/>
      <c r="T28" s="104"/>
      <c r="U28" s="104"/>
      <c r="V28" s="104"/>
    </row>
    <row r="29" spans="1:22">
      <c r="A29" s="135"/>
      <c r="B29" s="164"/>
      <c r="C29" s="166"/>
      <c r="D29" s="148"/>
      <c r="E29" s="180"/>
      <c r="F29" s="147"/>
      <c r="G29" s="191"/>
      <c r="H29" s="134"/>
      <c r="I29" s="134"/>
      <c r="J29" s="135"/>
      <c r="K29" s="137"/>
      <c r="L29" s="191"/>
      <c r="M29" s="85"/>
      <c r="N29" s="85"/>
      <c r="O29" s="85"/>
      <c r="P29" s="278"/>
      <c r="Q29" s="115"/>
      <c r="R29" s="117"/>
      <c r="S29" s="104"/>
      <c r="T29" s="104"/>
      <c r="U29" s="104"/>
      <c r="V29" s="104"/>
    </row>
    <row r="30" spans="1:22">
      <c r="A30" s="135"/>
      <c r="B30" s="164"/>
      <c r="C30" s="166"/>
      <c r="D30" s="148"/>
      <c r="E30" s="180"/>
      <c r="F30" s="147"/>
      <c r="G30" s="191"/>
      <c r="H30" s="134"/>
      <c r="I30" s="134"/>
      <c r="J30" s="135"/>
      <c r="K30" s="137"/>
      <c r="L30" s="191"/>
      <c r="M30" s="85"/>
      <c r="N30" s="85"/>
      <c r="O30" s="85"/>
      <c r="P30" s="278"/>
      <c r="Q30" s="115"/>
      <c r="R30" s="117"/>
      <c r="S30" s="104"/>
      <c r="T30" s="104"/>
      <c r="U30" s="104"/>
      <c r="V30" s="104"/>
    </row>
    <row r="31" spans="1:22">
      <c r="A31" s="135"/>
      <c r="B31" s="164"/>
      <c r="C31" s="166"/>
      <c r="D31" s="148"/>
      <c r="E31" s="180"/>
      <c r="F31" s="147"/>
      <c r="G31" s="191"/>
      <c r="H31" s="134"/>
      <c r="I31" s="134"/>
      <c r="J31" s="135"/>
      <c r="K31" s="137"/>
      <c r="L31" s="191"/>
      <c r="M31" s="85"/>
      <c r="N31" s="85"/>
      <c r="O31" s="85"/>
      <c r="P31" s="278"/>
      <c r="Q31" s="115"/>
      <c r="R31" s="117"/>
      <c r="S31" s="104"/>
      <c r="T31" s="104"/>
      <c r="U31" s="104"/>
      <c r="V31" s="104"/>
    </row>
    <row r="32" spans="1:22">
      <c r="A32" s="135"/>
      <c r="B32" s="164"/>
      <c r="C32" s="166"/>
      <c r="D32" s="148"/>
      <c r="E32" s="180"/>
      <c r="F32" s="147"/>
      <c r="G32" s="191"/>
      <c r="H32" s="134"/>
      <c r="I32" s="134"/>
      <c r="J32" s="135"/>
      <c r="K32" s="137"/>
      <c r="L32" s="191"/>
      <c r="M32" s="85"/>
      <c r="N32" s="85"/>
      <c r="O32" s="85"/>
      <c r="P32" s="278"/>
      <c r="Q32" s="115"/>
      <c r="R32" s="117"/>
      <c r="S32" s="104"/>
      <c r="T32" s="104"/>
      <c r="U32" s="104"/>
      <c r="V32" s="104"/>
    </row>
    <row r="33" spans="1:22">
      <c r="A33" s="135"/>
      <c r="B33" s="164"/>
      <c r="C33" s="166"/>
      <c r="D33" s="148"/>
      <c r="E33" s="180"/>
      <c r="F33" s="147"/>
      <c r="G33" s="191"/>
      <c r="H33" s="134"/>
      <c r="I33" s="134"/>
      <c r="J33" s="135"/>
      <c r="K33" s="137"/>
      <c r="L33" s="191"/>
      <c r="M33" s="85"/>
      <c r="N33" s="85"/>
      <c r="O33" s="85"/>
      <c r="P33" s="278"/>
      <c r="Q33" s="115"/>
      <c r="R33" s="117"/>
      <c r="S33" s="104"/>
      <c r="T33" s="104"/>
      <c r="U33" s="104"/>
      <c r="V33" s="104"/>
    </row>
    <row r="34" spans="1:22">
      <c r="A34" s="135"/>
      <c r="B34" s="164"/>
      <c r="C34" s="167"/>
      <c r="D34" s="148"/>
      <c r="E34" s="181"/>
      <c r="F34" s="147"/>
      <c r="G34" s="191"/>
      <c r="H34" s="134"/>
      <c r="I34" s="134"/>
      <c r="J34" s="135"/>
      <c r="K34" s="138"/>
      <c r="L34" s="191"/>
      <c r="M34" s="86"/>
      <c r="N34" s="86"/>
      <c r="O34" s="86"/>
      <c r="P34" s="279"/>
      <c r="Q34" s="115"/>
      <c r="R34" s="117"/>
      <c r="S34" s="104"/>
      <c r="T34" s="104"/>
      <c r="U34" s="104"/>
      <c r="V34" s="104"/>
    </row>
    <row r="35" spans="1:22">
      <c r="A35" s="135" t="s">
        <v>8</v>
      </c>
      <c r="B35" s="164" t="s">
        <v>9</v>
      </c>
      <c r="C35" s="165"/>
      <c r="D35" s="148"/>
      <c r="E35" s="179">
        <v>50</v>
      </c>
      <c r="F35" s="147">
        <v>1.01</v>
      </c>
      <c r="G35" s="191">
        <f>F35*25</f>
        <v>25.25</v>
      </c>
      <c r="H35" s="134">
        <f t="shared" ref="H35" si="3">2500/30000*25</f>
        <v>2.083333333333333</v>
      </c>
      <c r="I35" s="134">
        <f>(G35+H35)*2.7/100</f>
        <v>0.73799999999999999</v>
      </c>
      <c r="J35" s="135">
        <v>0</v>
      </c>
      <c r="K35" s="136">
        <f t="shared" ref="K35" si="4">SUM(G35:J42)</f>
        <v>28.071333333333332</v>
      </c>
      <c r="L35" s="191">
        <v>59</v>
      </c>
      <c r="M35" s="87"/>
      <c r="N35" s="87"/>
      <c r="O35" s="87"/>
      <c r="P35" s="280">
        <v>29.81</v>
      </c>
      <c r="Q35" s="118">
        <f>K35*1.53</f>
        <v>42.94914</v>
      </c>
      <c r="R35" s="117">
        <f>(Q35-K35)/Q35</f>
        <v>0.34640522875816998</v>
      </c>
      <c r="S35" s="104"/>
      <c r="T35" s="104"/>
      <c r="U35" s="104"/>
      <c r="V35" s="104"/>
    </row>
    <row r="36" spans="1:22">
      <c r="A36" s="135"/>
      <c r="B36" s="164"/>
      <c r="C36" s="166"/>
      <c r="D36" s="148"/>
      <c r="E36" s="180"/>
      <c r="F36" s="147"/>
      <c r="G36" s="191"/>
      <c r="H36" s="134"/>
      <c r="I36" s="134"/>
      <c r="J36" s="135"/>
      <c r="K36" s="137"/>
      <c r="L36" s="191"/>
      <c r="M36" s="85"/>
      <c r="N36" s="85"/>
      <c r="O36" s="85"/>
      <c r="P36" s="278"/>
      <c r="Q36" s="115"/>
      <c r="R36" s="117"/>
      <c r="S36" s="104"/>
      <c r="T36" s="104"/>
      <c r="U36" s="104"/>
      <c r="V36" s="104"/>
    </row>
    <row r="37" spans="1:22">
      <c r="A37" s="135"/>
      <c r="B37" s="164"/>
      <c r="C37" s="166"/>
      <c r="D37" s="148"/>
      <c r="E37" s="180"/>
      <c r="F37" s="147"/>
      <c r="G37" s="191"/>
      <c r="H37" s="134"/>
      <c r="I37" s="134"/>
      <c r="J37" s="135"/>
      <c r="K37" s="137"/>
      <c r="L37" s="191"/>
      <c r="M37" s="85"/>
      <c r="N37" s="85"/>
      <c r="O37" s="85"/>
      <c r="P37" s="278"/>
      <c r="Q37" s="115"/>
      <c r="R37" s="117"/>
      <c r="S37" s="104"/>
      <c r="T37" s="104"/>
      <c r="U37" s="104"/>
      <c r="V37" s="104"/>
    </row>
    <row r="38" spans="1:22">
      <c r="A38" s="135"/>
      <c r="B38" s="164"/>
      <c r="C38" s="166"/>
      <c r="D38" s="148"/>
      <c r="E38" s="180"/>
      <c r="F38" s="147"/>
      <c r="G38" s="191"/>
      <c r="H38" s="134"/>
      <c r="I38" s="134"/>
      <c r="J38" s="135"/>
      <c r="K38" s="137"/>
      <c r="L38" s="191"/>
      <c r="M38" s="85"/>
      <c r="N38" s="85"/>
      <c r="O38" s="85"/>
      <c r="P38" s="278"/>
      <c r="Q38" s="115"/>
      <c r="R38" s="117"/>
      <c r="S38" s="104"/>
      <c r="T38" s="104"/>
      <c r="U38" s="104"/>
      <c r="V38" s="104"/>
    </row>
    <row r="39" spans="1:22">
      <c r="A39" s="135"/>
      <c r="B39" s="164"/>
      <c r="C39" s="166"/>
      <c r="D39" s="148"/>
      <c r="E39" s="180"/>
      <c r="F39" s="147"/>
      <c r="G39" s="191"/>
      <c r="H39" s="134"/>
      <c r="I39" s="134"/>
      <c r="J39" s="135"/>
      <c r="K39" s="137"/>
      <c r="L39" s="191"/>
      <c r="M39" s="85"/>
      <c r="N39" s="85"/>
      <c r="O39" s="85"/>
      <c r="P39" s="278"/>
      <c r="Q39" s="115"/>
      <c r="R39" s="117"/>
      <c r="S39" s="104"/>
      <c r="T39" s="104"/>
      <c r="U39" s="104"/>
      <c r="V39" s="104"/>
    </row>
    <row r="40" spans="1:22">
      <c r="A40" s="135"/>
      <c r="B40" s="164"/>
      <c r="C40" s="166"/>
      <c r="D40" s="148"/>
      <c r="E40" s="180"/>
      <c r="F40" s="147"/>
      <c r="G40" s="191"/>
      <c r="H40" s="134"/>
      <c r="I40" s="134"/>
      <c r="J40" s="135"/>
      <c r="K40" s="137"/>
      <c r="L40" s="191"/>
      <c r="M40" s="85"/>
      <c r="N40" s="85"/>
      <c r="O40" s="85"/>
      <c r="P40" s="278"/>
      <c r="Q40" s="115"/>
      <c r="R40" s="117"/>
      <c r="S40" s="104"/>
      <c r="T40" s="104"/>
      <c r="U40" s="104"/>
      <c r="V40" s="104"/>
    </row>
    <row r="41" spans="1:22">
      <c r="A41" s="135"/>
      <c r="B41" s="164"/>
      <c r="C41" s="166"/>
      <c r="D41" s="148"/>
      <c r="E41" s="180"/>
      <c r="F41" s="147"/>
      <c r="G41" s="191"/>
      <c r="H41" s="134"/>
      <c r="I41" s="134"/>
      <c r="J41" s="135"/>
      <c r="K41" s="137"/>
      <c r="L41" s="191"/>
      <c r="M41" s="85"/>
      <c r="N41" s="85"/>
      <c r="O41" s="85"/>
      <c r="P41" s="278"/>
      <c r="Q41" s="115"/>
      <c r="R41" s="117"/>
      <c r="S41" s="104"/>
      <c r="T41" s="104"/>
      <c r="U41" s="104"/>
      <c r="V41" s="104"/>
    </row>
    <row r="42" spans="1:22">
      <c r="A42" s="135"/>
      <c r="B42" s="164"/>
      <c r="C42" s="167"/>
      <c r="D42" s="148"/>
      <c r="E42" s="181"/>
      <c r="F42" s="147"/>
      <c r="G42" s="191"/>
      <c r="H42" s="134"/>
      <c r="I42" s="134"/>
      <c r="J42" s="135"/>
      <c r="K42" s="138"/>
      <c r="L42" s="191"/>
      <c r="M42" s="86"/>
      <c r="N42" s="86"/>
      <c r="O42" s="86"/>
      <c r="P42" s="279"/>
      <c r="Q42" s="115"/>
      <c r="R42" s="117"/>
      <c r="S42" s="104"/>
      <c r="T42" s="104"/>
      <c r="U42" s="104"/>
      <c r="V42" s="104"/>
    </row>
    <row r="43" spans="1:22">
      <c r="A43" s="135" t="s">
        <v>10</v>
      </c>
      <c r="B43" s="164" t="s">
        <v>11</v>
      </c>
      <c r="C43" s="165"/>
      <c r="D43" s="148"/>
      <c r="E43" s="179">
        <v>50</v>
      </c>
      <c r="F43" s="147">
        <v>1.7</v>
      </c>
      <c r="G43" s="191">
        <f>F43*25</f>
        <v>42.5</v>
      </c>
      <c r="H43" s="134">
        <f>2500/40000*25</f>
        <v>1.5625</v>
      </c>
      <c r="I43" s="134">
        <f>(G43+H43)*2.7/100</f>
        <v>1.1896875000000002</v>
      </c>
      <c r="J43" s="135">
        <v>0</v>
      </c>
      <c r="K43" s="136">
        <f>SUM(G43:J50)</f>
        <v>45.252187499999998</v>
      </c>
      <c r="L43" s="191">
        <v>119</v>
      </c>
      <c r="M43" s="87"/>
      <c r="N43" s="87"/>
      <c r="O43" s="87"/>
      <c r="P43" s="280">
        <v>61.76</v>
      </c>
      <c r="Q43" s="118">
        <f>K43*1.53</f>
        <v>69.235846874999993</v>
      </c>
      <c r="R43" s="117">
        <f>(Q43-K43)/Q43</f>
        <v>0.34640522875816987</v>
      </c>
      <c r="S43" s="104"/>
      <c r="T43" s="104"/>
      <c r="U43" s="104"/>
      <c r="V43" s="104"/>
    </row>
    <row r="44" spans="1:22">
      <c r="A44" s="135"/>
      <c r="B44" s="164"/>
      <c r="C44" s="166"/>
      <c r="D44" s="148"/>
      <c r="E44" s="180"/>
      <c r="F44" s="147"/>
      <c r="G44" s="191"/>
      <c r="H44" s="134"/>
      <c r="I44" s="134"/>
      <c r="J44" s="135"/>
      <c r="K44" s="137"/>
      <c r="L44" s="191"/>
      <c r="M44" s="85"/>
      <c r="N44" s="85"/>
      <c r="O44" s="85"/>
      <c r="P44" s="278"/>
      <c r="Q44" s="115"/>
      <c r="R44" s="117"/>
      <c r="S44" s="104"/>
      <c r="T44" s="104"/>
      <c r="U44" s="104"/>
      <c r="V44" s="104"/>
    </row>
    <row r="45" spans="1:22">
      <c r="A45" s="135"/>
      <c r="B45" s="164"/>
      <c r="C45" s="166"/>
      <c r="D45" s="148"/>
      <c r="E45" s="180"/>
      <c r="F45" s="147"/>
      <c r="G45" s="191"/>
      <c r="H45" s="134"/>
      <c r="I45" s="134"/>
      <c r="J45" s="135"/>
      <c r="K45" s="137"/>
      <c r="L45" s="191"/>
      <c r="M45" s="85"/>
      <c r="N45" s="85"/>
      <c r="O45" s="85"/>
      <c r="P45" s="278"/>
      <c r="Q45" s="115"/>
      <c r="R45" s="117"/>
      <c r="S45" s="104"/>
      <c r="T45" s="104"/>
      <c r="U45" s="104"/>
      <c r="V45" s="104"/>
    </row>
    <row r="46" spans="1:22">
      <c r="A46" s="135"/>
      <c r="B46" s="164"/>
      <c r="C46" s="166"/>
      <c r="D46" s="148"/>
      <c r="E46" s="180"/>
      <c r="F46" s="147"/>
      <c r="G46" s="191"/>
      <c r="H46" s="134"/>
      <c r="I46" s="134"/>
      <c r="J46" s="135"/>
      <c r="K46" s="137"/>
      <c r="L46" s="191"/>
      <c r="M46" s="85"/>
      <c r="N46" s="85"/>
      <c r="O46" s="85"/>
      <c r="P46" s="278"/>
      <c r="Q46" s="115"/>
      <c r="R46" s="117"/>
      <c r="S46" s="104"/>
      <c r="T46" s="104"/>
      <c r="U46" s="104"/>
      <c r="V46" s="104"/>
    </row>
    <row r="47" spans="1:22">
      <c r="A47" s="135"/>
      <c r="B47" s="164"/>
      <c r="C47" s="166"/>
      <c r="D47" s="148"/>
      <c r="E47" s="180"/>
      <c r="F47" s="147"/>
      <c r="G47" s="191"/>
      <c r="H47" s="134"/>
      <c r="I47" s="134"/>
      <c r="J47" s="135"/>
      <c r="K47" s="137"/>
      <c r="L47" s="191"/>
      <c r="M47" s="85"/>
      <c r="N47" s="85"/>
      <c r="O47" s="85"/>
      <c r="P47" s="278"/>
      <c r="Q47" s="115"/>
      <c r="R47" s="117"/>
      <c r="S47" s="104"/>
      <c r="T47" s="104"/>
      <c r="U47" s="104"/>
      <c r="V47" s="104"/>
    </row>
    <row r="48" spans="1:22">
      <c r="A48" s="135"/>
      <c r="B48" s="164"/>
      <c r="C48" s="166"/>
      <c r="D48" s="148"/>
      <c r="E48" s="180"/>
      <c r="F48" s="147"/>
      <c r="G48" s="191"/>
      <c r="H48" s="134"/>
      <c r="I48" s="134"/>
      <c r="J48" s="135"/>
      <c r="K48" s="137"/>
      <c r="L48" s="191"/>
      <c r="M48" s="85"/>
      <c r="N48" s="85"/>
      <c r="O48" s="85"/>
      <c r="P48" s="278"/>
      <c r="Q48" s="115"/>
      <c r="R48" s="117"/>
      <c r="S48" s="104"/>
      <c r="T48" s="104"/>
      <c r="U48" s="104"/>
      <c r="V48" s="104"/>
    </row>
    <row r="49" spans="1:22">
      <c r="A49" s="135"/>
      <c r="B49" s="164"/>
      <c r="C49" s="166"/>
      <c r="D49" s="148"/>
      <c r="E49" s="180"/>
      <c r="F49" s="147"/>
      <c r="G49" s="191"/>
      <c r="H49" s="134"/>
      <c r="I49" s="134"/>
      <c r="J49" s="135"/>
      <c r="K49" s="137"/>
      <c r="L49" s="191"/>
      <c r="M49" s="85"/>
      <c r="N49" s="85"/>
      <c r="O49" s="85"/>
      <c r="P49" s="278"/>
      <c r="Q49" s="115"/>
      <c r="R49" s="117"/>
      <c r="S49" s="104"/>
      <c r="T49" s="104"/>
      <c r="U49" s="104"/>
      <c r="V49" s="104"/>
    </row>
    <row r="50" spans="1:22">
      <c r="A50" s="135"/>
      <c r="B50" s="164"/>
      <c r="C50" s="167"/>
      <c r="D50" s="148"/>
      <c r="E50" s="181"/>
      <c r="F50" s="147"/>
      <c r="G50" s="191"/>
      <c r="H50" s="134"/>
      <c r="I50" s="134"/>
      <c r="J50" s="135"/>
      <c r="K50" s="138"/>
      <c r="L50" s="191"/>
      <c r="M50" s="86"/>
      <c r="N50" s="86"/>
      <c r="O50" s="86"/>
      <c r="P50" s="279"/>
      <c r="Q50" s="115"/>
      <c r="R50" s="117"/>
      <c r="S50" s="104"/>
      <c r="T50" s="104"/>
      <c r="U50" s="104"/>
      <c r="V50" s="104"/>
    </row>
    <row r="51" spans="1:22">
      <c r="A51" s="135" t="s">
        <v>6</v>
      </c>
      <c r="B51" s="164" t="s">
        <v>7</v>
      </c>
      <c r="C51" s="165"/>
      <c r="D51" s="148"/>
      <c r="E51" s="179">
        <v>50</v>
      </c>
      <c r="F51" s="147">
        <v>1.55</v>
      </c>
      <c r="G51" s="191">
        <f>F51*25</f>
        <v>38.75</v>
      </c>
      <c r="H51" s="134">
        <f>2500/40000*25</f>
        <v>1.5625</v>
      </c>
      <c r="I51" s="134">
        <f>(G51+H51)*2.7/100</f>
        <v>1.0884375000000002</v>
      </c>
      <c r="J51" s="135">
        <v>0</v>
      </c>
      <c r="K51" s="136">
        <f>SUM(G51:J58)</f>
        <v>41.400937499999998</v>
      </c>
      <c r="L51" s="191">
        <v>119</v>
      </c>
      <c r="M51" s="87"/>
      <c r="N51" s="87"/>
      <c r="O51" s="87"/>
      <c r="P51" s="280">
        <v>61.76</v>
      </c>
      <c r="Q51" s="118">
        <f>K51*1.53</f>
        <v>63.343434375000001</v>
      </c>
      <c r="R51" s="117">
        <f>(Q51-K51)/Q51</f>
        <v>0.34640522875816998</v>
      </c>
      <c r="S51" s="104"/>
      <c r="T51" s="104"/>
      <c r="U51" s="104"/>
      <c r="V51" s="104"/>
    </row>
    <row r="52" spans="1:22">
      <c r="A52" s="135"/>
      <c r="B52" s="164"/>
      <c r="C52" s="166"/>
      <c r="D52" s="148"/>
      <c r="E52" s="180"/>
      <c r="F52" s="147"/>
      <c r="G52" s="191"/>
      <c r="H52" s="134"/>
      <c r="I52" s="134"/>
      <c r="J52" s="135"/>
      <c r="K52" s="137"/>
      <c r="L52" s="191"/>
      <c r="M52" s="85"/>
      <c r="N52" s="85"/>
      <c r="O52" s="85"/>
      <c r="P52" s="278"/>
      <c r="Q52" s="115"/>
      <c r="R52" s="117"/>
      <c r="S52" s="104"/>
      <c r="T52" s="104"/>
      <c r="U52" s="104"/>
      <c r="V52" s="104"/>
    </row>
    <row r="53" spans="1:22">
      <c r="A53" s="135"/>
      <c r="B53" s="164"/>
      <c r="C53" s="166"/>
      <c r="D53" s="148"/>
      <c r="E53" s="180"/>
      <c r="F53" s="147"/>
      <c r="G53" s="191"/>
      <c r="H53" s="134"/>
      <c r="I53" s="134"/>
      <c r="J53" s="135"/>
      <c r="K53" s="137"/>
      <c r="L53" s="191"/>
      <c r="M53" s="85"/>
      <c r="N53" s="85"/>
      <c r="O53" s="85"/>
      <c r="P53" s="278"/>
      <c r="Q53" s="115"/>
      <c r="R53" s="117"/>
      <c r="S53" s="104"/>
      <c r="T53" s="104"/>
      <c r="U53" s="104"/>
      <c r="V53" s="104"/>
    </row>
    <row r="54" spans="1:22">
      <c r="A54" s="135"/>
      <c r="B54" s="164"/>
      <c r="C54" s="166"/>
      <c r="D54" s="148"/>
      <c r="E54" s="180"/>
      <c r="F54" s="147"/>
      <c r="G54" s="191"/>
      <c r="H54" s="134"/>
      <c r="I54" s="134"/>
      <c r="J54" s="135"/>
      <c r="K54" s="137"/>
      <c r="L54" s="191"/>
      <c r="M54" s="85"/>
      <c r="N54" s="85"/>
      <c r="O54" s="85"/>
      <c r="P54" s="278"/>
      <c r="Q54" s="115"/>
      <c r="R54" s="117"/>
      <c r="S54" s="104"/>
      <c r="T54" s="104"/>
      <c r="U54" s="104"/>
      <c r="V54" s="104"/>
    </row>
    <row r="55" spans="1:22">
      <c r="A55" s="135"/>
      <c r="B55" s="164"/>
      <c r="C55" s="166"/>
      <c r="D55" s="148"/>
      <c r="E55" s="180"/>
      <c r="F55" s="147"/>
      <c r="G55" s="191"/>
      <c r="H55" s="134"/>
      <c r="I55" s="134"/>
      <c r="J55" s="135"/>
      <c r="K55" s="137"/>
      <c r="L55" s="191"/>
      <c r="M55" s="85"/>
      <c r="N55" s="85"/>
      <c r="O55" s="85"/>
      <c r="P55" s="278"/>
      <c r="Q55" s="115"/>
      <c r="R55" s="117"/>
      <c r="S55" s="104"/>
      <c r="T55" s="104"/>
      <c r="U55" s="104"/>
      <c r="V55" s="104"/>
    </row>
    <row r="56" spans="1:22">
      <c r="A56" s="135"/>
      <c r="B56" s="164"/>
      <c r="C56" s="166"/>
      <c r="D56" s="148"/>
      <c r="E56" s="180"/>
      <c r="F56" s="147"/>
      <c r="G56" s="191"/>
      <c r="H56" s="134"/>
      <c r="I56" s="134"/>
      <c r="J56" s="135"/>
      <c r="K56" s="137"/>
      <c r="L56" s="191"/>
      <c r="M56" s="85"/>
      <c r="N56" s="85"/>
      <c r="O56" s="85"/>
      <c r="P56" s="278"/>
      <c r="Q56" s="115"/>
      <c r="R56" s="117"/>
      <c r="S56" s="104"/>
      <c r="T56" s="104"/>
      <c r="U56" s="104"/>
      <c r="V56" s="104"/>
    </row>
    <row r="57" spans="1:22">
      <c r="A57" s="135"/>
      <c r="B57" s="164"/>
      <c r="C57" s="166"/>
      <c r="D57" s="148"/>
      <c r="E57" s="180"/>
      <c r="F57" s="147"/>
      <c r="G57" s="191"/>
      <c r="H57" s="134"/>
      <c r="I57" s="134"/>
      <c r="J57" s="135"/>
      <c r="K57" s="137"/>
      <c r="L57" s="191"/>
      <c r="M57" s="85"/>
      <c r="N57" s="85"/>
      <c r="O57" s="85"/>
      <c r="P57" s="278"/>
      <c r="Q57" s="115"/>
      <c r="R57" s="117"/>
      <c r="S57" s="104"/>
      <c r="T57" s="104"/>
      <c r="U57" s="104"/>
      <c r="V57" s="104"/>
    </row>
    <row r="58" spans="1:22" ht="12" customHeight="1">
      <c r="A58" s="135"/>
      <c r="B58" s="164"/>
      <c r="C58" s="167"/>
      <c r="D58" s="148"/>
      <c r="E58" s="181"/>
      <c r="F58" s="147"/>
      <c r="G58" s="191"/>
      <c r="H58" s="134"/>
      <c r="I58" s="134"/>
      <c r="J58" s="135"/>
      <c r="K58" s="138"/>
      <c r="L58" s="191"/>
      <c r="M58" s="86"/>
      <c r="N58" s="86"/>
      <c r="O58" s="86"/>
      <c r="P58" s="279"/>
      <c r="Q58" s="115"/>
      <c r="R58" s="117"/>
      <c r="S58" s="104"/>
      <c r="T58" s="104"/>
      <c r="U58" s="104"/>
      <c r="V58" s="104"/>
    </row>
    <row r="59" spans="1:22">
      <c r="A59" s="139" t="s">
        <v>12</v>
      </c>
      <c r="B59" s="159" t="s">
        <v>13</v>
      </c>
      <c r="C59" s="143"/>
      <c r="D59" s="143"/>
      <c r="E59" s="188"/>
      <c r="F59" s="231">
        <v>14.69</v>
      </c>
      <c r="G59" s="191">
        <f>F59*25</f>
        <v>367.25</v>
      </c>
      <c r="H59" s="134">
        <f>2500/15000*25</f>
        <v>4.1666666666666661</v>
      </c>
      <c r="I59" s="134">
        <f>(G59+H59)*2.7/100</f>
        <v>10.028250000000002</v>
      </c>
      <c r="J59" s="135">
        <v>0</v>
      </c>
      <c r="K59" s="136">
        <f>SUM(G59:J66)</f>
        <v>381.4449166666667</v>
      </c>
      <c r="L59" s="191">
        <v>563.28</v>
      </c>
      <c r="M59" s="87"/>
      <c r="N59" s="87"/>
      <c r="O59" s="87"/>
      <c r="P59" s="280">
        <v>1099</v>
      </c>
      <c r="Q59" s="118">
        <f>K59*1.53</f>
        <v>583.61072250000007</v>
      </c>
      <c r="R59" s="117">
        <f>(Q59-K59)/Q59</f>
        <v>0.34640522875816993</v>
      </c>
      <c r="S59" s="104"/>
      <c r="T59" s="104"/>
      <c r="U59" s="104"/>
      <c r="V59" s="104"/>
    </row>
    <row r="60" spans="1:22">
      <c r="A60" s="140"/>
      <c r="B60" s="160"/>
      <c r="C60" s="143"/>
      <c r="D60" s="143"/>
      <c r="E60" s="189"/>
      <c r="F60" s="147"/>
      <c r="G60" s="191"/>
      <c r="H60" s="134"/>
      <c r="I60" s="134"/>
      <c r="J60" s="135"/>
      <c r="K60" s="137"/>
      <c r="L60" s="191"/>
      <c r="M60" s="85"/>
      <c r="N60" s="85"/>
      <c r="O60" s="85"/>
      <c r="P60" s="278"/>
      <c r="Q60" s="115"/>
      <c r="R60" s="117"/>
      <c r="S60" s="104"/>
      <c r="T60" s="104"/>
      <c r="U60" s="104"/>
      <c r="V60" s="104"/>
    </row>
    <row r="61" spans="1:22">
      <c r="A61" s="140"/>
      <c r="B61" s="160"/>
      <c r="C61" s="143"/>
      <c r="D61" s="143"/>
      <c r="E61" s="189"/>
      <c r="F61" s="147"/>
      <c r="G61" s="191"/>
      <c r="H61" s="134"/>
      <c r="I61" s="134"/>
      <c r="J61" s="135"/>
      <c r="K61" s="137"/>
      <c r="L61" s="191"/>
      <c r="M61" s="85"/>
      <c r="N61" s="85"/>
      <c r="O61" s="85"/>
      <c r="P61" s="278"/>
      <c r="Q61" s="115"/>
      <c r="R61" s="117"/>
      <c r="S61" s="104"/>
      <c r="T61" s="104"/>
      <c r="U61" s="104"/>
      <c r="V61" s="104"/>
    </row>
    <row r="62" spans="1:22">
      <c r="A62" s="140"/>
      <c r="B62" s="160"/>
      <c r="C62" s="143"/>
      <c r="D62" s="143"/>
      <c r="E62" s="189"/>
      <c r="F62" s="147"/>
      <c r="G62" s="191"/>
      <c r="H62" s="134"/>
      <c r="I62" s="134"/>
      <c r="J62" s="135"/>
      <c r="K62" s="137"/>
      <c r="L62" s="191"/>
      <c r="M62" s="85"/>
      <c r="N62" s="85"/>
      <c r="O62" s="85"/>
      <c r="P62" s="278"/>
      <c r="Q62" s="115"/>
      <c r="R62" s="117"/>
      <c r="S62" s="104"/>
      <c r="T62" s="104"/>
      <c r="U62" s="104"/>
      <c r="V62" s="104"/>
    </row>
    <row r="63" spans="1:22">
      <c r="A63" s="140"/>
      <c r="B63" s="160"/>
      <c r="C63" s="143"/>
      <c r="D63" s="143"/>
      <c r="E63" s="189"/>
      <c r="F63" s="147"/>
      <c r="G63" s="191"/>
      <c r="H63" s="134"/>
      <c r="I63" s="134"/>
      <c r="J63" s="135"/>
      <c r="K63" s="137"/>
      <c r="L63" s="191"/>
      <c r="M63" s="85"/>
      <c r="N63" s="85"/>
      <c r="O63" s="85"/>
      <c r="P63" s="278"/>
      <c r="Q63" s="115"/>
      <c r="R63" s="117"/>
      <c r="S63" s="104"/>
      <c r="T63" s="104"/>
      <c r="U63" s="104"/>
      <c r="V63" s="104"/>
    </row>
    <row r="64" spans="1:22">
      <c r="A64" s="140"/>
      <c r="B64" s="160"/>
      <c r="C64" s="143"/>
      <c r="D64" s="143"/>
      <c r="E64" s="189"/>
      <c r="F64" s="147"/>
      <c r="G64" s="191"/>
      <c r="H64" s="134"/>
      <c r="I64" s="134"/>
      <c r="J64" s="135"/>
      <c r="K64" s="137"/>
      <c r="L64" s="191"/>
      <c r="M64" s="85"/>
      <c r="N64" s="85"/>
      <c r="O64" s="85"/>
      <c r="P64" s="278"/>
      <c r="Q64" s="115"/>
      <c r="R64" s="117"/>
      <c r="S64" s="104"/>
      <c r="T64" s="104"/>
      <c r="U64" s="104"/>
      <c r="V64" s="104"/>
    </row>
    <row r="65" spans="1:22">
      <c r="A65" s="140"/>
      <c r="B65" s="160"/>
      <c r="C65" s="143"/>
      <c r="D65" s="143"/>
      <c r="E65" s="189"/>
      <c r="F65" s="147"/>
      <c r="G65" s="191"/>
      <c r="H65" s="134"/>
      <c r="I65" s="134"/>
      <c r="J65" s="135"/>
      <c r="K65" s="137"/>
      <c r="L65" s="191"/>
      <c r="M65" s="85"/>
      <c r="N65" s="85"/>
      <c r="O65" s="85"/>
      <c r="P65" s="278"/>
      <c r="Q65" s="115"/>
      <c r="R65" s="117"/>
      <c r="S65" s="104"/>
      <c r="T65" s="104"/>
      <c r="U65" s="104"/>
      <c r="V65" s="104"/>
    </row>
    <row r="66" spans="1:22">
      <c r="A66" s="141"/>
      <c r="B66" s="160"/>
      <c r="C66" s="143"/>
      <c r="D66" s="143"/>
      <c r="E66" s="190"/>
      <c r="F66" s="147"/>
      <c r="G66" s="191"/>
      <c r="H66" s="134"/>
      <c r="I66" s="134"/>
      <c r="J66" s="135"/>
      <c r="K66" s="138"/>
      <c r="L66" s="191"/>
      <c r="M66" s="86"/>
      <c r="N66" s="86"/>
      <c r="O66" s="86"/>
      <c r="P66" s="279"/>
      <c r="Q66" s="115"/>
      <c r="R66" s="117"/>
      <c r="S66" s="104"/>
      <c r="T66" s="104"/>
      <c r="U66" s="104"/>
      <c r="V66" s="104"/>
    </row>
    <row r="67" spans="1:22">
      <c r="A67" s="139" t="s">
        <v>14</v>
      </c>
      <c r="B67" s="159" t="s">
        <v>15</v>
      </c>
      <c r="C67" s="143"/>
      <c r="D67" s="143"/>
      <c r="E67" s="188"/>
      <c r="F67" s="231">
        <v>5.65</v>
      </c>
      <c r="G67" s="191">
        <f>F67*25</f>
        <v>141.25</v>
      </c>
      <c r="H67" s="134">
        <f>2500/15000*25</f>
        <v>4.1666666666666661</v>
      </c>
      <c r="I67" s="134">
        <f>(G67+H67)*2.7/100</f>
        <v>3.92625</v>
      </c>
      <c r="J67" s="135">
        <v>0</v>
      </c>
      <c r="K67" s="136">
        <f>SUM(G67:J74)</f>
        <v>149.34291666666667</v>
      </c>
      <c r="L67" s="191">
        <v>456.8</v>
      </c>
      <c r="M67" s="87"/>
      <c r="N67" s="87"/>
      <c r="O67" s="87"/>
      <c r="P67" s="280">
        <v>899</v>
      </c>
      <c r="Q67" s="118">
        <f>K67*1.53</f>
        <v>228.4946625</v>
      </c>
      <c r="R67" s="117">
        <f>(Q67-K67)/Q67</f>
        <v>0.34640522875816993</v>
      </c>
      <c r="S67" s="104"/>
      <c r="T67" s="104"/>
      <c r="U67" s="104"/>
      <c r="V67" s="104"/>
    </row>
    <row r="68" spans="1:22">
      <c r="A68" s="140"/>
      <c r="B68" s="160"/>
      <c r="C68" s="143"/>
      <c r="D68" s="143"/>
      <c r="E68" s="189"/>
      <c r="F68" s="147"/>
      <c r="G68" s="191"/>
      <c r="H68" s="134"/>
      <c r="I68" s="134"/>
      <c r="J68" s="135"/>
      <c r="K68" s="137"/>
      <c r="L68" s="191"/>
      <c r="M68" s="85"/>
      <c r="N68" s="85"/>
      <c r="O68" s="85"/>
      <c r="P68" s="278"/>
      <c r="Q68" s="115"/>
      <c r="R68" s="117"/>
      <c r="S68" s="104"/>
      <c r="T68" s="104"/>
      <c r="U68" s="104"/>
      <c r="V68" s="104"/>
    </row>
    <row r="69" spans="1:22">
      <c r="A69" s="140"/>
      <c r="B69" s="160"/>
      <c r="C69" s="143"/>
      <c r="D69" s="143"/>
      <c r="E69" s="189"/>
      <c r="F69" s="147"/>
      <c r="G69" s="191"/>
      <c r="H69" s="134"/>
      <c r="I69" s="134"/>
      <c r="J69" s="135"/>
      <c r="K69" s="137"/>
      <c r="L69" s="191"/>
      <c r="M69" s="85"/>
      <c r="N69" s="85"/>
      <c r="O69" s="85"/>
      <c r="P69" s="278"/>
      <c r="Q69" s="115"/>
      <c r="R69" s="117"/>
      <c r="S69" s="104"/>
      <c r="T69" s="104"/>
      <c r="U69" s="104"/>
      <c r="V69" s="104"/>
    </row>
    <row r="70" spans="1:22">
      <c r="A70" s="140"/>
      <c r="B70" s="160"/>
      <c r="C70" s="143"/>
      <c r="D70" s="143"/>
      <c r="E70" s="189"/>
      <c r="F70" s="147"/>
      <c r="G70" s="191"/>
      <c r="H70" s="134"/>
      <c r="I70" s="134"/>
      <c r="J70" s="135"/>
      <c r="K70" s="137"/>
      <c r="L70" s="191"/>
      <c r="M70" s="85"/>
      <c r="N70" s="85"/>
      <c r="O70" s="85"/>
      <c r="P70" s="278"/>
      <c r="Q70" s="115"/>
      <c r="R70" s="117"/>
      <c r="S70" s="104"/>
      <c r="T70" s="104"/>
      <c r="U70" s="104"/>
      <c r="V70" s="104"/>
    </row>
    <row r="71" spans="1:22">
      <c r="A71" s="140"/>
      <c r="B71" s="160"/>
      <c r="C71" s="143"/>
      <c r="D71" s="143"/>
      <c r="E71" s="189"/>
      <c r="F71" s="147"/>
      <c r="G71" s="191"/>
      <c r="H71" s="134"/>
      <c r="I71" s="134"/>
      <c r="J71" s="135"/>
      <c r="K71" s="137"/>
      <c r="L71" s="191"/>
      <c r="M71" s="85"/>
      <c r="N71" s="85"/>
      <c r="O71" s="85"/>
      <c r="P71" s="278"/>
      <c r="Q71" s="115"/>
      <c r="R71" s="117"/>
      <c r="S71" s="104"/>
      <c r="T71" s="104"/>
      <c r="U71" s="104"/>
      <c r="V71" s="104"/>
    </row>
    <row r="72" spans="1:22">
      <c r="A72" s="140"/>
      <c r="B72" s="160"/>
      <c r="C72" s="143"/>
      <c r="D72" s="143"/>
      <c r="E72" s="189"/>
      <c r="F72" s="147"/>
      <c r="G72" s="191"/>
      <c r="H72" s="134"/>
      <c r="I72" s="134"/>
      <c r="J72" s="135"/>
      <c r="K72" s="137"/>
      <c r="L72" s="191"/>
      <c r="M72" s="85"/>
      <c r="N72" s="85"/>
      <c r="O72" s="85"/>
      <c r="P72" s="278"/>
      <c r="Q72" s="115"/>
      <c r="R72" s="117"/>
      <c r="S72" s="104"/>
      <c r="T72" s="104"/>
      <c r="U72" s="104"/>
      <c r="V72" s="104"/>
    </row>
    <row r="73" spans="1:22">
      <c r="A73" s="140"/>
      <c r="B73" s="160"/>
      <c r="C73" s="143"/>
      <c r="D73" s="143"/>
      <c r="E73" s="189"/>
      <c r="F73" s="147"/>
      <c r="G73" s="191"/>
      <c r="H73" s="134"/>
      <c r="I73" s="134"/>
      <c r="J73" s="135"/>
      <c r="K73" s="137"/>
      <c r="L73" s="191"/>
      <c r="M73" s="85"/>
      <c r="N73" s="85"/>
      <c r="O73" s="85"/>
      <c r="P73" s="278"/>
      <c r="Q73" s="115"/>
      <c r="R73" s="117"/>
      <c r="S73" s="104"/>
      <c r="T73" s="104"/>
      <c r="U73" s="104"/>
      <c r="V73" s="104"/>
    </row>
    <row r="74" spans="1:22">
      <c r="A74" s="141"/>
      <c r="B74" s="160"/>
      <c r="C74" s="143"/>
      <c r="D74" s="143"/>
      <c r="E74" s="190"/>
      <c r="F74" s="147"/>
      <c r="G74" s="191"/>
      <c r="H74" s="134"/>
      <c r="I74" s="134"/>
      <c r="J74" s="135"/>
      <c r="K74" s="138"/>
      <c r="L74" s="191"/>
      <c r="M74" s="86"/>
      <c r="N74" s="86"/>
      <c r="O74" s="86"/>
      <c r="P74" s="279"/>
      <c r="Q74" s="115"/>
      <c r="R74" s="117"/>
      <c r="S74" s="104"/>
      <c r="T74" s="104"/>
      <c r="U74" s="104"/>
      <c r="V74" s="104"/>
    </row>
    <row r="75" spans="1:22">
      <c r="A75" s="139" t="s">
        <v>16</v>
      </c>
      <c r="B75" s="159" t="s">
        <v>17</v>
      </c>
      <c r="C75" s="143"/>
      <c r="D75" s="143"/>
      <c r="E75" s="188"/>
      <c r="F75" s="231">
        <v>14.69</v>
      </c>
      <c r="G75" s="191">
        <f>F75*25</f>
        <v>367.25</v>
      </c>
      <c r="H75" s="134">
        <f>2500/15000*25</f>
        <v>4.1666666666666661</v>
      </c>
      <c r="I75" s="134">
        <f>(G75+H75)*2.7/100</f>
        <v>10.028250000000002</v>
      </c>
      <c r="J75" s="135">
        <v>0</v>
      </c>
      <c r="K75" s="136">
        <f>SUM(G75:J82)</f>
        <v>381.4449166666667</v>
      </c>
      <c r="L75" s="191">
        <v>563.28</v>
      </c>
      <c r="M75" s="87"/>
      <c r="N75" s="87"/>
      <c r="O75" s="87"/>
      <c r="P75" s="280">
        <v>1099</v>
      </c>
      <c r="Q75" s="118">
        <f>K75*1.53</f>
        <v>583.61072250000007</v>
      </c>
      <c r="R75" s="117">
        <f>(Q75-K75)/Q75</f>
        <v>0.34640522875816993</v>
      </c>
      <c r="S75" s="104"/>
      <c r="T75" s="104"/>
      <c r="U75" s="104"/>
      <c r="V75" s="104"/>
    </row>
    <row r="76" spans="1:22">
      <c r="A76" s="140"/>
      <c r="B76" s="160"/>
      <c r="C76" s="143"/>
      <c r="D76" s="143"/>
      <c r="E76" s="189"/>
      <c r="F76" s="147"/>
      <c r="G76" s="191"/>
      <c r="H76" s="134"/>
      <c r="I76" s="134"/>
      <c r="J76" s="135"/>
      <c r="K76" s="137"/>
      <c r="L76" s="191"/>
      <c r="M76" s="85"/>
      <c r="N76" s="85"/>
      <c r="O76" s="85"/>
      <c r="P76" s="278"/>
      <c r="Q76" s="115"/>
      <c r="R76" s="117"/>
      <c r="S76" s="104"/>
      <c r="T76" s="104"/>
      <c r="U76" s="104"/>
      <c r="V76" s="104"/>
    </row>
    <row r="77" spans="1:22">
      <c r="A77" s="140"/>
      <c r="B77" s="160"/>
      <c r="C77" s="143"/>
      <c r="D77" s="143"/>
      <c r="E77" s="189"/>
      <c r="F77" s="147"/>
      <c r="G77" s="191"/>
      <c r="H77" s="134"/>
      <c r="I77" s="134"/>
      <c r="J77" s="135"/>
      <c r="K77" s="137"/>
      <c r="L77" s="191"/>
      <c r="M77" s="85"/>
      <c r="N77" s="85"/>
      <c r="O77" s="85"/>
      <c r="P77" s="278"/>
      <c r="Q77" s="115"/>
      <c r="R77" s="117"/>
      <c r="S77" s="104"/>
      <c r="T77" s="104"/>
      <c r="U77" s="104"/>
      <c r="V77" s="104"/>
    </row>
    <row r="78" spans="1:22">
      <c r="A78" s="140"/>
      <c r="B78" s="160"/>
      <c r="C78" s="143"/>
      <c r="D78" s="143"/>
      <c r="E78" s="189"/>
      <c r="F78" s="147"/>
      <c r="G78" s="191"/>
      <c r="H78" s="134"/>
      <c r="I78" s="134"/>
      <c r="J78" s="135"/>
      <c r="K78" s="137"/>
      <c r="L78" s="191"/>
      <c r="M78" s="85"/>
      <c r="N78" s="85"/>
      <c r="O78" s="85"/>
      <c r="P78" s="278"/>
      <c r="Q78" s="115"/>
      <c r="R78" s="117"/>
      <c r="S78" s="104"/>
      <c r="T78" s="104"/>
      <c r="U78" s="104"/>
      <c r="V78" s="104"/>
    </row>
    <row r="79" spans="1:22">
      <c r="A79" s="140"/>
      <c r="B79" s="160"/>
      <c r="C79" s="143"/>
      <c r="D79" s="143"/>
      <c r="E79" s="189"/>
      <c r="F79" s="147"/>
      <c r="G79" s="191"/>
      <c r="H79" s="134"/>
      <c r="I79" s="134"/>
      <c r="J79" s="135"/>
      <c r="K79" s="137"/>
      <c r="L79" s="191"/>
      <c r="M79" s="85"/>
      <c r="N79" s="85"/>
      <c r="O79" s="85"/>
      <c r="P79" s="278"/>
      <c r="Q79" s="115"/>
      <c r="R79" s="117"/>
      <c r="S79" s="104"/>
      <c r="T79" s="104"/>
      <c r="U79" s="104"/>
      <c r="V79" s="104"/>
    </row>
    <row r="80" spans="1:22">
      <c r="A80" s="140"/>
      <c r="B80" s="160"/>
      <c r="C80" s="143"/>
      <c r="D80" s="143"/>
      <c r="E80" s="189"/>
      <c r="F80" s="147"/>
      <c r="G80" s="191"/>
      <c r="H80" s="134"/>
      <c r="I80" s="134"/>
      <c r="J80" s="135"/>
      <c r="K80" s="137"/>
      <c r="L80" s="191"/>
      <c r="M80" s="85"/>
      <c r="N80" s="85"/>
      <c r="O80" s="85"/>
      <c r="P80" s="278"/>
      <c r="Q80" s="115"/>
      <c r="R80" s="117"/>
      <c r="S80" s="104"/>
      <c r="T80" s="104"/>
      <c r="U80" s="104"/>
      <c r="V80" s="104"/>
    </row>
    <row r="81" spans="1:22">
      <c r="A81" s="140"/>
      <c r="B81" s="160"/>
      <c r="C81" s="143"/>
      <c r="D81" s="143"/>
      <c r="E81" s="189"/>
      <c r="F81" s="147"/>
      <c r="G81" s="191"/>
      <c r="H81" s="134"/>
      <c r="I81" s="134"/>
      <c r="J81" s="135"/>
      <c r="K81" s="137"/>
      <c r="L81" s="191"/>
      <c r="M81" s="85"/>
      <c r="N81" s="85"/>
      <c r="O81" s="85"/>
      <c r="P81" s="278"/>
      <c r="Q81" s="115"/>
      <c r="R81" s="117"/>
      <c r="S81" s="104"/>
      <c r="T81" s="104"/>
      <c r="U81" s="104"/>
      <c r="V81" s="104"/>
    </row>
    <row r="82" spans="1:22">
      <c r="A82" s="141"/>
      <c r="B82" s="160"/>
      <c r="C82" s="143"/>
      <c r="D82" s="143"/>
      <c r="E82" s="190"/>
      <c r="F82" s="147"/>
      <c r="G82" s="191"/>
      <c r="H82" s="134"/>
      <c r="I82" s="134"/>
      <c r="J82" s="135"/>
      <c r="K82" s="138"/>
      <c r="L82" s="191"/>
      <c r="M82" s="86"/>
      <c r="N82" s="86"/>
      <c r="O82" s="86"/>
      <c r="P82" s="279"/>
      <c r="Q82" s="115"/>
      <c r="R82" s="117"/>
      <c r="S82" s="104"/>
      <c r="T82" s="104"/>
      <c r="U82" s="104"/>
      <c r="V82" s="104"/>
    </row>
    <row r="83" spans="1:22" s="2" customFormat="1" ht="20.45" customHeight="1">
      <c r="A83" s="242" t="s">
        <v>34</v>
      </c>
      <c r="B83" s="232" t="s">
        <v>35</v>
      </c>
      <c r="C83" s="119"/>
      <c r="D83" s="112"/>
      <c r="E83" s="245"/>
      <c r="F83" s="239">
        <v>20.34</v>
      </c>
      <c r="G83" s="268">
        <f>F83*25</f>
        <v>508.5</v>
      </c>
      <c r="H83" s="236">
        <f>2500/15000*25</f>
        <v>4.1666666666666661</v>
      </c>
      <c r="I83" s="242">
        <f>(H83+G83)/100*2.7</f>
        <v>13.841999999999999</v>
      </c>
      <c r="J83" s="242">
        <v>0</v>
      </c>
      <c r="K83" s="265">
        <f>SUM(G83:J86)</f>
        <v>526.50866666666661</v>
      </c>
      <c r="L83" s="281">
        <v>691.06</v>
      </c>
      <c r="M83" s="88"/>
      <c r="N83" s="88"/>
      <c r="O83" s="88"/>
      <c r="P83" s="284">
        <v>1299</v>
      </c>
      <c r="Q83" s="127">
        <f>K83*1.53</f>
        <v>805.5582599999999</v>
      </c>
      <c r="R83" s="128">
        <f>(Q83-K83)/Q83</f>
        <v>0.34640522875816993</v>
      </c>
      <c r="S83" s="119"/>
      <c r="T83" s="119"/>
      <c r="U83" s="112"/>
      <c r="V83" s="110"/>
    </row>
    <row r="84" spans="1:22" s="2" customFormat="1" ht="20.45" customHeight="1">
      <c r="A84" s="243"/>
      <c r="B84" s="233"/>
      <c r="C84" s="120"/>
      <c r="D84" s="113"/>
      <c r="E84" s="246"/>
      <c r="F84" s="240"/>
      <c r="G84" s="269"/>
      <c r="H84" s="237"/>
      <c r="I84" s="243"/>
      <c r="J84" s="243"/>
      <c r="K84" s="266"/>
      <c r="L84" s="282"/>
      <c r="M84" s="89"/>
      <c r="N84" s="89"/>
      <c r="O84" s="89"/>
      <c r="P84" s="285"/>
      <c r="Q84" s="120"/>
      <c r="R84" s="129"/>
      <c r="S84" s="120"/>
      <c r="T84" s="120"/>
      <c r="U84" s="113"/>
      <c r="V84" s="111"/>
    </row>
    <row r="85" spans="1:22" s="2" customFormat="1" ht="20.45" customHeight="1">
      <c r="A85" s="243"/>
      <c r="B85" s="233"/>
      <c r="C85" s="120"/>
      <c r="D85" s="113"/>
      <c r="E85" s="246"/>
      <c r="F85" s="240"/>
      <c r="G85" s="269"/>
      <c r="H85" s="237"/>
      <c r="I85" s="243"/>
      <c r="J85" s="243"/>
      <c r="K85" s="266"/>
      <c r="L85" s="282"/>
      <c r="M85" s="89"/>
      <c r="N85" s="89"/>
      <c r="O85" s="89"/>
      <c r="P85" s="285"/>
      <c r="Q85" s="120"/>
      <c r="R85" s="129"/>
      <c r="S85" s="120"/>
      <c r="T85" s="120"/>
      <c r="U85" s="113"/>
      <c r="V85" s="111"/>
    </row>
    <row r="86" spans="1:22" s="2" customFormat="1" ht="20.45" customHeight="1">
      <c r="A86" s="244"/>
      <c r="B86" s="234"/>
      <c r="C86" s="121"/>
      <c r="D86" s="235"/>
      <c r="E86" s="247"/>
      <c r="F86" s="241"/>
      <c r="G86" s="270"/>
      <c r="H86" s="238"/>
      <c r="I86" s="244"/>
      <c r="J86" s="244"/>
      <c r="K86" s="267"/>
      <c r="L86" s="283"/>
      <c r="M86" s="90"/>
      <c r="N86" s="90"/>
      <c r="O86" s="90"/>
      <c r="P86" s="286"/>
      <c r="Q86" s="121"/>
      <c r="R86" s="130"/>
      <c r="S86" s="121"/>
      <c r="T86" s="121"/>
      <c r="U86" s="113"/>
      <c r="V86" s="111"/>
    </row>
    <row r="87" spans="1:22">
      <c r="A87" s="139" t="s">
        <v>18</v>
      </c>
      <c r="B87" s="159" t="s">
        <v>19</v>
      </c>
      <c r="C87" s="143"/>
      <c r="D87" s="143"/>
      <c r="E87" s="188"/>
      <c r="F87" s="231">
        <v>14.69</v>
      </c>
      <c r="G87" s="191">
        <f>F87*25</f>
        <v>367.25</v>
      </c>
      <c r="H87" s="134">
        <f>2500/15000*25</f>
        <v>4.1666666666666661</v>
      </c>
      <c r="I87" s="134">
        <f>(G87+H87)*2.7/100</f>
        <v>10.028250000000002</v>
      </c>
      <c r="J87" s="135">
        <v>0</v>
      </c>
      <c r="K87" s="136">
        <f>SUM(G87:J94)</f>
        <v>381.4449166666667</v>
      </c>
      <c r="L87" s="191">
        <v>563.28</v>
      </c>
      <c r="M87" s="87"/>
      <c r="N87" s="87"/>
      <c r="O87" s="87"/>
      <c r="P87" s="280">
        <v>1099</v>
      </c>
      <c r="Q87" s="122">
        <f>K87*1.53</f>
        <v>583.61072250000007</v>
      </c>
      <c r="R87" s="117">
        <f>(Q87-K87)/Q87</f>
        <v>0.34640522875816993</v>
      </c>
      <c r="S87" s="104"/>
      <c r="T87" s="104"/>
      <c r="U87" s="104"/>
      <c r="V87" s="104"/>
    </row>
    <row r="88" spans="1:22">
      <c r="A88" s="140"/>
      <c r="B88" s="160"/>
      <c r="C88" s="143"/>
      <c r="D88" s="143"/>
      <c r="E88" s="189"/>
      <c r="F88" s="147"/>
      <c r="G88" s="191"/>
      <c r="H88" s="134"/>
      <c r="I88" s="134"/>
      <c r="J88" s="135"/>
      <c r="K88" s="137"/>
      <c r="L88" s="191"/>
      <c r="M88" s="85"/>
      <c r="N88" s="85"/>
      <c r="O88" s="85"/>
      <c r="P88" s="278"/>
      <c r="Q88" s="123"/>
      <c r="R88" s="117"/>
      <c r="S88" s="104"/>
      <c r="T88" s="104"/>
      <c r="U88" s="104"/>
      <c r="V88" s="104"/>
    </row>
    <row r="89" spans="1:22">
      <c r="A89" s="140"/>
      <c r="B89" s="160"/>
      <c r="C89" s="143"/>
      <c r="D89" s="143"/>
      <c r="E89" s="189"/>
      <c r="F89" s="147"/>
      <c r="G89" s="191"/>
      <c r="H89" s="134"/>
      <c r="I89" s="134"/>
      <c r="J89" s="135"/>
      <c r="K89" s="137"/>
      <c r="L89" s="191"/>
      <c r="M89" s="85"/>
      <c r="N89" s="85"/>
      <c r="O89" s="85"/>
      <c r="P89" s="278"/>
      <c r="Q89" s="123"/>
      <c r="R89" s="117"/>
      <c r="S89" s="104"/>
      <c r="T89" s="104"/>
      <c r="U89" s="104"/>
      <c r="V89" s="104"/>
    </row>
    <row r="90" spans="1:22">
      <c r="A90" s="140"/>
      <c r="B90" s="160"/>
      <c r="C90" s="143"/>
      <c r="D90" s="143"/>
      <c r="E90" s="189"/>
      <c r="F90" s="147"/>
      <c r="G90" s="191"/>
      <c r="H90" s="134"/>
      <c r="I90" s="134"/>
      <c r="J90" s="135"/>
      <c r="K90" s="137"/>
      <c r="L90" s="191"/>
      <c r="M90" s="85"/>
      <c r="N90" s="85"/>
      <c r="O90" s="85"/>
      <c r="P90" s="278"/>
      <c r="Q90" s="123"/>
      <c r="R90" s="117"/>
      <c r="S90" s="104"/>
      <c r="T90" s="104"/>
      <c r="U90" s="104"/>
      <c r="V90" s="104"/>
    </row>
    <row r="91" spans="1:22">
      <c r="A91" s="140"/>
      <c r="B91" s="160"/>
      <c r="C91" s="143"/>
      <c r="D91" s="143"/>
      <c r="E91" s="189"/>
      <c r="F91" s="147"/>
      <c r="G91" s="191"/>
      <c r="H91" s="134"/>
      <c r="I91" s="134"/>
      <c r="J91" s="135"/>
      <c r="K91" s="137"/>
      <c r="L91" s="191"/>
      <c r="M91" s="85"/>
      <c r="N91" s="85"/>
      <c r="O91" s="85"/>
      <c r="P91" s="278"/>
      <c r="Q91" s="123"/>
      <c r="R91" s="117"/>
      <c r="S91" s="104"/>
      <c r="T91" s="104"/>
      <c r="U91" s="104"/>
      <c r="V91" s="104"/>
    </row>
    <row r="92" spans="1:22">
      <c r="A92" s="140"/>
      <c r="B92" s="160"/>
      <c r="C92" s="143"/>
      <c r="D92" s="143"/>
      <c r="E92" s="189"/>
      <c r="F92" s="147"/>
      <c r="G92" s="191"/>
      <c r="H92" s="134"/>
      <c r="I92" s="134"/>
      <c r="J92" s="135"/>
      <c r="K92" s="137"/>
      <c r="L92" s="191"/>
      <c r="M92" s="85"/>
      <c r="N92" s="85"/>
      <c r="O92" s="85"/>
      <c r="P92" s="278"/>
      <c r="Q92" s="123"/>
      <c r="R92" s="117"/>
      <c r="S92" s="104"/>
      <c r="T92" s="104"/>
      <c r="U92" s="104"/>
      <c r="V92" s="104"/>
    </row>
    <row r="93" spans="1:22">
      <c r="A93" s="140"/>
      <c r="B93" s="160"/>
      <c r="C93" s="143"/>
      <c r="D93" s="143"/>
      <c r="E93" s="189"/>
      <c r="F93" s="147"/>
      <c r="G93" s="191"/>
      <c r="H93" s="134"/>
      <c r="I93" s="134"/>
      <c r="J93" s="135"/>
      <c r="K93" s="137"/>
      <c r="L93" s="191"/>
      <c r="M93" s="85"/>
      <c r="N93" s="85"/>
      <c r="O93" s="85"/>
      <c r="P93" s="278"/>
      <c r="Q93" s="123"/>
      <c r="R93" s="117"/>
      <c r="S93" s="104"/>
      <c r="T93" s="104"/>
      <c r="U93" s="104"/>
      <c r="V93" s="104"/>
    </row>
    <row r="94" spans="1:22">
      <c r="A94" s="141"/>
      <c r="B94" s="160"/>
      <c r="C94" s="143"/>
      <c r="D94" s="143"/>
      <c r="E94" s="190"/>
      <c r="F94" s="147"/>
      <c r="G94" s="191"/>
      <c r="H94" s="134"/>
      <c r="I94" s="134"/>
      <c r="J94" s="135"/>
      <c r="K94" s="138"/>
      <c r="L94" s="191"/>
      <c r="M94" s="86"/>
      <c r="N94" s="86"/>
      <c r="O94" s="86"/>
      <c r="P94" s="279"/>
      <c r="Q94" s="124"/>
      <c r="R94" s="117"/>
      <c r="S94" s="104"/>
      <c r="T94" s="104"/>
      <c r="U94" s="104"/>
      <c r="V94" s="104"/>
    </row>
    <row r="95" spans="1:22">
      <c r="A95" s="139" t="s">
        <v>20</v>
      </c>
      <c r="B95" s="159" t="s">
        <v>21</v>
      </c>
      <c r="C95" s="143"/>
      <c r="D95" s="143"/>
      <c r="E95" s="188"/>
      <c r="F95" s="231">
        <v>5.65</v>
      </c>
      <c r="G95" s="191">
        <f>F95*25</f>
        <v>141.25</v>
      </c>
      <c r="H95" s="134">
        <f>2500/15000*25</f>
        <v>4.1666666666666661</v>
      </c>
      <c r="I95" s="134">
        <f>(G95+H95)*2.7/100</f>
        <v>3.92625</v>
      </c>
      <c r="J95" s="135">
        <v>0</v>
      </c>
      <c r="K95" s="136">
        <f>SUM(G95:J102)</f>
        <v>149.34291666666667</v>
      </c>
      <c r="L95" s="191">
        <v>456.8</v>
      </c>
      <c r="M95" s="87"/>
      <c r="N95" s="87"/>
      <c r="O95" s="87"/>
      <c r="P95" s="280">
        <v>899</v>
      </c>
      <c r="Q95" s="122">
        <f>K95*1.53</f>
        <v>228.4946625</v>
      </c>
      <c r="R95" s="117">
        <f>(Q95-K95)/Q95</f>
        <v>0.34640522875816993</v>
      </c>
      <c r="S95" s="104"/>
      <c r="T95" s="104"/>
      <c r="U95" s="104"/>
      <c r="V95" s="104"/>
    </row>
    <row r="96" spans="1:22">
      <c r="A96" s="140"/>
      <c r="B96" s="160"/>
      <c r="C96" s="143"/>
      <c r="D96" s="143"/>
      <c r="E96" s="189"/>
      <c r="F96" s="147"/>
      <c r="G96" s="191"/>
      <c r="H96" s="134"/>
      <c r="I96" s="134"/>
      <c r="J96" s="135"/>
      <c r="K96" s="137"/>
      <c r="L96" s="191"/>
      <c r="M96" s="85"/>
      <c r="N96" s="85"/>
      <c r="O96" s="85"/>
      <c r="P96" s="278"/>
      <c r="Q96" s="123"/>
      <c r="R96" s="117"/>
      <c r="S96" s="104"/>
      <c r="T96" s="104"/>
      <c r="U96" s="104"/>
      <c r="V96" s="104"/>
    </row>
    <row r="97" spans="1:22">
      <c r="A97" s="140"/>
      <c r="B97" s="160"/>
      <c r="C97" s="143"/>
      <c r="D97" s="143"/>
      <c r="E97" s="189"/>
      <c r="F97" s="147"/>
      <c r="G97" s="191"/>
      <c r="H97" s="134"/>
      <c r="I97" s="134"/>
      <c r="J97" s="135"/>
      <c r="K97" s="137"/>
      <c r="L97" s="191"/>
      <c r="M97" s="85"/>
      <c r="N97" s="85"/>
      <c r="O97" s="85"/>
      <c r="P97" s="278"/>
      <c r="Q97" s="123"/>
      <c r="R97" s="117"/>
      <c r="S97" s="104"/>
      <c r="T97" s="104"/>
      <c r="U97" s="104"/>
      <c r="V97" s="104"/>
    </row>
    <row r="98" spans="1:22">
      <c r="A98" s="140"/>
      <c r="B98" s="160"/>
      <c r="C98" s="143"/>
      <c r="D98" s="143"/>
      <c r="E98" s="189"/>
      <c r="F98" s="147"/>
      <c r="G98" s="191"/>
      <c r="H98" s="134"/>
      <c r="I98" s="134"/>
      <c r="J98" s="135"/>
      <c r="K98" s="137"/>
      <c r="L98" s="191"/>
      <c r="M98" s="85"/>
      <c r="N98" s="85"/>
      <c r="O98" s="85"/>
      <c r="P98" s="278"/>
      <c r="Q98" s="123"/>
      <c r="R98" s="117"/>
      <c r="S98" s="104"/>
      <c r="T98" s="104"/>
      <c r="U98" s="104"/>
      <c r="V98" s="104"/>
    </row>
    <row r="99" spans="1:22">
      <c r="A99" s="140"/>
      <c r="B99" s="160"/>
      <c r="C99" s="143"/>
      <c r="D99" s="143"/>
      <c r="E99" s="189"/>
      <c r="F99" s="147"/>
      <c r="G99" s="191"/>
      <c r="H99" s="134"/>
      <c r="I99" s="134"/>
      <c r="J99" s="135"/>
      <c r="K99" s="137"/>
      <c r="L99" s="191"/>
      <c r="M99" s="85"/>
      <c r="N99" s="85"/>
      <c r="O99" s="85"/>
      <c r="P99" s="278"/>
      <c r="Q99" s="123"/>
      <c r="R99" s="117"/>
      <c r="S99" s="104"/>
      <c r="T99" s="104"/>
      <c r="U99" s="104"/>
      <c r="V99" s="104"/>
    </row>
    <row r="100" spans="1:22">
      <c r="A100" s="140"/>
      <c r="B100" s="160"/>
      <c r="C100" s="143"/>
      <c r="D100" s="143"/>
      <c r="E100" s="189"/>
      <c r="F100" s="147"/>
      <c r="G100" s="191"/>
      <c r="H100" s="134"/>
      <c r="I100" s="134"/>
      <c r="J100" s="135"/>
      <c r="K100" s="137"/>
      <c r="L100" s="191"/>
      <c r="M100" s="85"/>
      <c r="N100" s="85"/>
      <c r="O100" s="85"/>
      <c r="P100" s="278"/>
      <c r="Q100" s="123"/>
      <c r="R100" s="117"/>
      <c r="S100" s="104"/>
      <c r="T100" s="104"/>
      <c r="U100" s="104"/>
      <c r="V100" s="104"/>
    </row>
    <row r="101" spans="1:22">
      <c r="A101" s="140"/>
      <c r="B101" s="160"/>
      <c r="C101" s="143"/>
      <c r="D101" s="143"/>
      <c r="E101" s="189"/>
      <c r="F101" s="147"/>
      <c r="G101" s="191"/>
      <c r="H101" s="134"/>
      <c r="I101" s="134"/>
      <c r="J101" s="135"/>
      <c r="K101" s="137"/>
      <c r="L101" s="191"/>
      <c r="M101" s="85"/>
      <c r="N101" s="85"/>
      <c r="O101" s="85"/>
      <c r="P101" s="278"/>
      <c r="Q101" s="123"/>
      <c r="R101" s="117"/>
      <c r="S101" s="104"/>
      <c r="T101" s="104"/>
      <c r="U101" s="104"/>
      <c r="V101" s="104"/>
    </row>
    <row r="102" spans="1:22">
      <c r="A102" s="141"/>
      <c r="B102" s="160"/>
      <c r="C102" s="143"/>
      <c r="D102" s="143"/>
      <c r="E102" s="190"/>
      <c r="F102" s="147"/>
      <c r="G102" s="191"/>
      <c r="H102" s="134"/>
      <c r="I102" s="134"/>
      <c r="J102" s="135"/>
      <c r="K102" s="138"/>
      <c r="L102" s="191"/>
      <c r="M102" s="86"/>
      <c r="N102" s="86"/>
      <c r="O102" s="86"/>
      <c r="P102" s="279"/>
      <c r="Q102" s="124"/>
      <c r="R102" s="117"/>
      <c r="S102" s="104"/>
      <c r="T102" s="104"/>
      <c r="U102" s="104"/>
      <c r="V102" s="104"/>
    </row>
    <row r="103" spans="1:22">
      <c r="A103" s="139" t="s">
        <v>22</v>
      </c>
      <c r="B103" s="159" t="s">
        <v>23</v>
      </c>
      <c r="C103" s="143"/>
      <c r="D103" s="143"/>
      <c r="E103" s="188"/>
      <c r="F103" s="231">
        <v>14.69</v>
      </c>
      <c r="G103" s="191">
        <f>F103*25</f>
        <v>367.25</v>
      </c>
      <c r="H103" s="134">
        <f>2500/15000*25</f>
        <v>4.1666666666666661</v>
      </c>
      <c r="I103" s="134">
        <f>(G103+H103)*2.7/100</f>
        <v>10.028250000000002</v>
      </c>
      <c r="J103" s="135">
        <v>0</v>
      </c>
      <c r="K103" s="136">
        <f>SUM(G103:J110)</f>
        <v>381.4449166666667</v>
      </c>
      <c r="L103" s="191">
        <v>691.06</v>
      </c>
      <c r="M103" s="87"/>
      <c r="N103" s="87"/>
      <c r="O103" s="87"/>
      <c r="P103" s="280">
        <v>1299</v>
      </c>
      <c r="Q103" s="122">
        <f>K103*1.53</f>
        <v>583.61072250000007</v>
      </c>
      <c r="R103" s="117">
        <f>(Q103-K103)/Q103</f>
        <v>0.34640522875816993</v>
      </c>
      <c r="S103" s="104"/>
      <c r="T103" s="104"/>
      <c r="U103" s="104"/>
      <c r="V103" s="104"/>
    </row>
    <row r="104" spans="1:22">
      <c r="A104" s="140"/>
      <c r="B104" s="160"/>
      <c r="C104" s="143"/>
      <c r="D104" s="143"/>
      <c r="E104" s="189"/>
      <c r="F104" s="147"/>
      <c r="G104" s="191"/>
      <c r="H104" s="134"/>
      <c r="I104" s="134"/>
      <c r="J104" s="135"/>
      <c r="K104" s="137"/>
      <c r="L104" s="191"/>
      <c r="M104" s="85"/>
      <c r="N104" s="85"/>
      <c r="O104" s="85"/>
      <c r="P104" s="278"/>
      <c r="Q104" s="123"/>
      <c r="R104" s="117"/>
      <c r="S104" s="104"/>
      <c r="T104" s="104"/>
      <c r="U104" s="104"/>
      <c r="V104" s="104"/>
    </row>
    <row r="105" spans="1:22">
      <c r="A105" s="140"/>
      <c r="B105" s="160"/>
      <c r="C105" s="143"/>
      <c r="D105" s="143"/>
      <c r="E105" s="189"/>
      <c r="F105" s="147"/>
      <c r="G105" s="191"/>
      <c r="H105" s="134"/>
      <c r="I105" s="134"/>
      <c r="J105" s="135"/>
      <c r="K105" s="137"/>
      <c r="L105" s="191"/>
      <c r="M105" s="85"/>
      <c r="N105" s="85"/>
      <c r="O105" s="85"/>
      <c r="P105" s="278"/>
      <c r="Q105" s="123"/>
      <c r="R105" s="117"/>
      <c r="S105" s="104"/>
      <c r="T105" s="104"/>
      <c r="U105" s="104"/>
      <c r="V105" s="104"/>
    </row>
    <row r="106" spans="1:22">
      <c r="A106" s="140"/>
      <c r="B106" s="160"/>
      <c r="C106" s="143"/>
      <c r="D106" s="143"/>
      <c r="E106" s="189"/>
      <c r="F106" s="147"/>
      <c r="G106" s="191"/>
      <c r="H106" s="134"/>
      <c r="I106" s="134"/>
      <c r="J106" s="135"/>
      <c r="K106" s="137"/>
      <c r="L106" s="191"/>
      <c r="M106" s="85"/>
      <c r="N106" s="85"/>
      <c r="O106" s="85"/>
      <c r="P106" s="278"/>
      <c r="Q106" s="123"/>
      <c r="R106" s="117"/>
      <c r="S106" s="104"/>
      <c r="T106" s="104"/>
      <c r="U106" s="104"/>
      <c r="V106" s="104"/>
    </row>
    <row r="107" spans="1:22">
      <c r="A107" s="140"/>
      <c r="B107" s="160"/>
      <c r="C107" s="143"/>
      <c r="D107" s="143"/>
      <c r="E107" s="189"/>
      <c r="F107" s="147"/>
      <c r="G107" s="191"/>
      <c r="H107" s="134"/>
      <c r="I107" s="134"/>
      <c r="J107" s="135"/>
      <c r="K107" s="137"/>
      <c r="L107" s="191"/>
      <c r="M107" s="85"/>
      <c r="N107" s="85"/>
      <c r="O107" s="85"/>
      <c r="P107" s="278"/>
      <c r="Q107" s="123"/>
      <c r="R107" s="117"/>
      <c r="S107" s="104"/>
      <c r="T107" s="104"/>
      <c r="U107" s="104"/>
      <c r="V107" s="104"/>
    </row>
    <row r="108" spans="1:22">
      <c r="A108" s="140"/>
      <c r="B108" s="160"/>
      <c r="C108" s="143"/>
      <c r="D108" s="143"/>
      <c r="E108" s="189"/>
      <c r="F108" s="147"/>
      <c r="G108" s="191"/>
      <c r="H108" s="134"/>
      <c r="I108" s="134"/>
      <c r="J108" s="135"/>
      <c r="K108" s="137"/>
      <c r="L108" s="191"/>
      <c r="M108" s="85"/>
      <c r="N108" s="85"/>
      <c r="O108" s="85"/>
      <c r="P108" s="278"/>
      <c r="Q108" s="123"/>
      <c r="R108" s="117"/>
      <c r="S108" s="104"/>
      <c r="T108" s="104"/>
      <c r="U108" s="104"/>
      <c r="V108" s="104"/>
    </row>
    <row r="109" spans="1:22">
      <c r="A109" s="140"/>
      <c r="B109" s="160"/>
      <c r="C109" s="143"/>
      <c r="D109" s="143"/>
      <c r="E109" s="189"/>
      <c r="F109" s="147"/>
      <c r="G109" s="191"/>
      <c r="H109" s="134"/>
      <c r="I109" s="134"/>
      <c r="J109" s="135"/>
      <c r="K109" s="137"/>
      <c r="L109" s="191"/>
      <c r="M109" s="85"/>
      <c r="N109" s="85"/>
      <c r="O109" s="85"/>
      <c r="P109" s="278"/>
      <c r="Q109" s="123"/>
      <c r="R109" s="117"/>
      <c r="S109" s="104"/>
      <c r="T109" s="104"/>
      <c r="U109" s="104"/>
      <c r="V109" s="104"/>
    </row>
    <row r="110" spans="1:22">
      <c r="A110" s="141"/>
      <c r="B110" s="160"/>
      <c r="C110" s="143"/>
      <c r="D110" s="143"/>
      <c r="E110" s="190"/>
      <c r="F110" s="147"/>
      <c r="G110" s="191"/>
      <c r="H110" s="134"/>
      <c r="I110" s="134"/>
      <c r="J110" s="135"/>
      <c r="K110" s="138"/>
      <c r="L110" s="191"/>
      <c r="M110" s="86"/>
      <c r="N110" s="86"/>
      <c r="O110" s="86"/>
      <c r="P110" s="279"/>
      <c r="Q110" s="124"/>
      <c r="R110" s="117"/>
      <c r="S110" s="104"/>
      <c r="T110" s="104"/>
      <c r="U110" s="104"/>
      <c r="V110" s="104"/>
    </row>
    <row r="111" spans="1:22">
      <c r="A111" s="139" t="s">
        <v>24</v>
      </c>
      <c r="B111" s="159" t="s">
        <v>25</v>
      </c>
      <c r="C111" s="143"/>
      <c r="D111" s="143"/>
      <c r="E111" s="188"/>
      <c r="F111" s="231">
        <v>5.65</v>
      </c>
      <c r="G111" s="191">
        <f>F111*25</f>
        <v>141.25</v>
      </c>
      <c r="H111" s="134">
        <f>2500/15000*25</f>
        <v>4.1666666666666661</v>
      </c>
      <c r="I111" s="134">
        <f>(G111+H111)*2.7/100</f>
        <v>3.92625</v>
      </c>
      <c r="J111" s="135">
        <v>0</v>
      </c>
      <c r="K111" s="136">
        <f>SUM(G111:J118)</f>
        <v>149.34291666666667</v>
      </c>
      <c r="L111" s="191">
        <v>456.8</v>
      </c>
      <c r="M111" s="87"/>
      <c r="N111" s="87"/>
      <c r="O111" s="87"/>
      <c r="P111" s="280">
        <v>899</v>
      </c>
      <c r="Q111" s="122">
        <f>K111*1.53</f>
        <v>228.4946625</v>
      </c>
      <c r="R111" s="117">
        <f>(Q111-K111)/Q111</f>
        <v>0.34640522875816993</v>
      </c>
      <c r="S111" s="104"/>
      <c r="T111" s="104"/>
      <c r="U111" s="104"/>
      <c r="V111" s="104"/>
    </row>
    <row r="112" spans="1:22">
      <c r="A112" s="140"/>
      <c r="B112" s="160"/>
      <c r="C112" s="143"/>
      <c r="D112" s="143"/>
      <c r="E112" s="189"/>
      <c r="F112" s="147"/>
      <c r="G112" s="191"/>
      <c r="H112" s="134"/>
      <c r="I112" s="134"/>
      <c r="J112" s="135"/>
      <c r="K112" s="137"/>
      <c r="L112" s="191"/>
      <c r="M112" s="85"/>
      <c r="N112" s="85"/>
      <c r="O112" s="85"/>
      <c r="P112" s="278"/>
      <c r="Q112" s="123"/>
      <c r="R112" s="117"/>
      <c r="S112" s="104"/>
      <c r="T112" s="104"/>
      <c r="U112" s="104"/>
      <c r="V112" s="104"/>
    </row>
    <row r="113" spans="1:22">
      <c r="A113" s="140"/>
      <c r="B113" s="160"/>
      <c r="C113" s="143"/>
      <c r="D113" s="143"/>
      <c r="E113" s="189"/>
      <c r="F113" s="147"/>
      <c r="G113" s="191"/>
      <c r="H113" s="134"/>
      <c r="I113" s="134"/>
      <c r="J113" s="135"/>
      <c r="K113" s="137"/>
      <c r="L113" s="191"/>
      <c r="M113" s="85"/>
      <c r="N113" s="85"/>
      <c r="O113" s="85"/>
      <c r="P113" s="278"/>
      <c r="Q113" s="123"/>
      <c r="R113" s="117"/>
      <c r="S113" s="104"/>
      <c r="T113" s="104"/>
      <c r="U113" s="104"/>
      <c r="V113" s="104"/>
    </row>
    <row r="114" spans="1:22">
      <c r="A114" s="140"/>
      <c r="B114" s="160"/>
      <c r="C114" s="143"/>
      <c r="D114" s="143"/>
      <c r="E114" s="189"/>
      <c r="F114" s="147"/>
      <c r="G114" s="191"/>
      <c r="H114" s="134"/>
      <c r="I114" s="134"/>
      <c r="J114" s="135"/>
      <c r="K114" s="137"/>
      <c r="L114" s="191"/>
      <c r="M114" s="85"/>
      <c r="N114" s="85"/>
      <c r="O114" s="85"/>
      <c r="P114" s="278"/>
      <c r="Q114" s="123"/>
      <c r="R114" s="117"/>
      <c r="S114" s="104"/>
      <c r="T114" s="104"/>
      <c r="U114" s="104"/>
      <c r="V114" s="104"/>
    </row>
    <row r="115" spans="1:22">
      <c r="A115" s="140"/>
      <c r="B115" s="160"/>
      <c r="C115" s="143"/>
      <c r="D115" s="143"/>
      <c r="E115" s="189"/>
      <c r="F115" s="147"/>
      <c r="G115" s="191"/>
      <c r="H115" s="134"/>
      <c r="I115" s="134"/>
      <c r="J115" s="135"/>
      <c r="K115" s="137"/>
      <c r="L115" s="191"/>
      <c r="M115" s="85"/>
      <c r="N115" s="85"/>
      <c r="O115" s="85"/>
      <c r="P115" s="278"/>
      <c r="Q115" s="123"/>
      <c r="R115" s="117"/>
      <c r="S115" s="104"/>
      <c r="T115" s="104"/>
      <c r="U115" s="104"/>
      <c r="V115" s="104"/>
    </row>
    <row r="116" spans="1:22">
      <c r="A116" s="140"/>
      <c r="B116" s="160"/>
      <c r="C116" s="143"/>
      <c r="D116" s="143"/>
      <c r="E116" s="189"/>
      <c r="F116" s="147"/>
      <c r="G116" s="191"/>
      <c r="H116" s="134"/>
      <c r="I116" s="134"/>
      <c r="J116" s="135"/>
      <c r="K116" s="137"/>
      <c r="L116" s="191"/>
      <c r="M116" s="85"/>
      <c r="N116" s="85"/>
      <c r="O116" s="85"/>
      <c r="P116" s="278"/>
      <c r="Q116" s="123"/>
      <c r="R116" s="117"/>
      <c r="S116" s="104"/>
      <c r="T116" s="104"/>
      <c r="U116" s="104"/>
      <c r="V116" s="104"/>
    </row>
    <row r="117" spans="1:22">
      <c r="A117" s="140"/>
      <c r="B117" s="160"/>
      <c r="C117" s="143"/>
      <c r="D117" s="143"/>
      <c r="E117" s="189"/>
      <c r="F117" s="147"/>
      <c r="G117" s="191"/>
      <c r="H117" s="134"/>
      <c r="I117" s="134"/>
      <c r="J117" s="135"/>
      <c r="K117" s="137"/>
      <c r="L117" s="191"/>
      <c r="M117" s="85"/>
      <c r="N117" s="85"/>
      <c r="O117" s="85"/>
      <c r="P117" s="278"/>
      <c r="Q117" s="123"/>
      <c r="R117" s="117"/>
      <c r="S117" s="104"/>
      <c r="T117" s="104"/>
      <c r="U117" s="104"/>
      <c r="V117" s="104"/>
    </row>
    <row r="118" spans="1:22">
      <c r="A118" s="141"/>
      <c r="B118" s="160"/>
      <c r="C118" s="143"/>
      <c r="D118" s="143"/>
      <c r="E118" s="190"/>
      <c r="F118" s="147"/>
      <c r="G118" s="191"/>
      <c r="H118" s="134"/>
      <c r="I118" s="134"/>
      <c r="J118" s="135"/>
      <c r="K118" s="138"/>
      <c r="L118" s="191"/>
      <c r="M118" s="86"/>
      <c r="N118" s="86"/>
      <c r="O118" s="86"/>
      <c r="P118" s="279"/>
      <c r="Q118" s="124"/>
      <c r="R118" s="117"/>
      <c r="S118" s="104"/>
      <c r="T118" s="104"/>
      <c r="U118" s="104"/>
      <c r="V118" s="104"/>
    </row>
    <row r="119" spans="1:22">
      <c r="A119" s="139" t="s">
        <v>26</v>
      </c>
      <c r="B119" s="159" t="s">
        <v>27</v>
      </c>
      <c r="C119" s="143"/>
      <c r="D119" s="143"/>
      <c r="E119" s="188"/>
      <c r="F119" s="231">
        <v>14.69</v>
      </c>
      <c r="G119" s="191">
        <f>F119*25</f>
        <v>367.25</v>
      </c>
      <c r="H119" s="134">
        <f>2500/15000*25</f>
        <v>4.1666666666666661</v>
      </c>
      <c r="I119" s="134">
        <f>(G119+H119)*2.7/100</f>
        <v>10.028250000000002</v>
      </c>
      <c r="J119" s="135">
        <v>0</v>
      </c>
      <c r="K119" s="136">
        <f>SUM(G119:J126)</f>
        <v>381.4449166666667</v>
      </c>
      <c r="L119" s="191">
        <v>456.8</v>
      </c>
      <c r="M119" s="87"/>
      <c r="N119" s="87"/>
      <c r="O119" s="87"/>
      <c r="P119" s="280">
        <v>899</v>
      </c>
      <c r="Q119" s="122">
        <f>K119*1.53</f>
        <v>583.61072250000007</v>
      </c>
      <c r="R119" s="117">
        <f>(Q119-K119)/Q119</f>
        <v>0.34640522875816993</v>
      </c>
      <c r="S119" s="104"/>
      <c r="T119" s="104"/>
      <c r="U119" s="104"/>
      <c r="V119" s="104"/>
    </row>
    <row r="120" spans="1:22">
      <c r="A120" s="140"/>
      <c r="B120" s="160"/>
      <c r="C120" s="143"/>
      <c r="D120" s="143"/>
      <c r="E120" s="189"/>
      <c r="F120" s="147"/>
      <c r="G120" s="191"/>
      <c r="H120" s="134"/>
      <c r="I120" s="134"/>
      <c r="J120" s="135"/>
      <c r="K120" s="137"/>
      <c r="L120" s="191"/>
      <c r="M120" s="85"/>
      <c r="N120" s="85"/>
      <c r="O120" s="85"/>
      <c r="P120" s="278"/>
      <c r="Q120" s="123"/>
      <c r="R120" s="117"/>
      <c r="S120" s="104"/>
      <c r="T120" s="104"/>
      <c r="U120" s="104"/>
      <c r="V120" s="104"/>
    </row>
    <row r="121" spans="1:22">
      <c r="A121" s="140"/>
      <c r="B121" s="160"/>
      <c r="C121" s="143"/>
      <c r="D121" s="143"/>
      <c r="E121" s="189"/>
      <c r="F121" s="147"/>
      <c r="G121" s="191"/>
      <c r="H121" s="134"/>
      <c r="I121" s="134"/>
      <c r="J121" s="135"/>
      <c r="K121" s="137"/>
      <c r="L121" s="191"/>
      <c r="M121" s="85"/>
      <c r="N121" s="85"/>
      <c r="O121" s="85"/>
      <c r="P121" s="278"/>
      <c r="Q121" s="123"/>
      <c r="R121" s="117"/>
      <c r="S121" s="104"/>
      <c r="T121" s="104"/>
      <c r="U121" s="104"/>
      <c r="V121" s="104"/>
    </row>
    <row r="122" spans="1:22">
      <c r="A122" s="140"/>
      <c r="B122" s="160"/>
      <c r="C122" s="143"/>
      <c r="D122" s="143"/>
      <c r="E122" s="189"/>
      <c r="F122" s="147"/>
      <c r="G122" s="191"/>
      <c r="H122" s="134"/>
      <c r="I122" s="134"/>
      <c r="J122" s="135"/>
      <c r="K122" s="137"/>
      <c r="L122" s="191"/>
      <c r="M122" s="85"/>
      <c r="N122" s="85"/>
      <c r="O122" s="85"/>
      <c r="P122" s="278"/>
      <c r="Q122" s="123"/>
      <c r="R122" s="117"/>
      <c r="S122" s="104"/>
      <c r="T122" s="104"/>
      <c r="U122" s="104"/>
      <c r="V122" s="104"/>
    </row>
    <row r="123" spans="1:22">
      <c r="A123" s="140"/>
      <c r="B123" s="160"/>
      <c r="C123" s="143"/>
      <c r="D123" s="143"/>
      <c r="E123" s="189"/>
      <c r="F123" s="147"/>
      <c r="G123" s="191"/>
      <c r="H123" s="134"/>
      <c r="I123" s="134"/>
      <c r="J123" s="135"/>
      <c r="K123" s="137"/>
      <c r="L123" s="191"/>
      <c r="M123" s="85"/>
      <c r="N123" s="85"/>
      <c r="O123" s="85"/>
      <c r="P123" s="278"/>
      <c r="Q123" s="123"/>
      <c r="R123" s="117"/>
      <c r="S123" s="104"/>
      <c r="T123" s="104"/>
      <c r="U123" s="104"/>
      <c r="V123" s="104"/>
    </row>
    <row r="124" spans="1:22">
      <c r="A124" s="140"/>
      <c r="B124" s="160"/>
      <c r="C124" s="143"/>
      <c r="D124" s="143"/>
      <c r="E124" s="189"/>
      <c r="F124" s="147"/>
      <c r="G124" s="191"/>
      <c r="H124" s="134"/>
      <c r="I124" s="134"/>
      <c r="J124" s="135"/>
      <c r="K124" s="137"/>
      <c r="L124" s="191"/>
      <c r="M124" s="85"/>
      <c r="N124" s="85"/>
      <c r="O124" s="85"/>
      <c r="P124" s="278"/>
      <c r="Q124" s="123"/>
      <c r="R124" s="117"/>
      <c r="S124" s="104"/>
      <c r="T124" s="104"/>
      <c r="U124" s="104"/>
      <c r="V124" s="104"/>
    </row>
    <row r="125" spans="1:22">
      <c r="A125" s="140"/>
      <c r="B125" s="160"/>
      <c r="C125" s="143"/>
      <c r="D125" s="143"/>
      <c r="E125" s="189"/>
      <c r="F125" s="147"/>
      <c r="G125" s="191"/>
      <c r="H125" s="134"/>
      <c r="I125" s="134"/>
      <c r="J125" s="135"/>
      <c r="K125" s="137"/>
      <c r="L125" s="191"/>
      <c r="M125" s="85"/>
      <c r="N125" s="85"/>
      <c r="O125" s="85"/>
      <c r="P125" s="278"/>
      <c r="Q125" s="123"/>
      <c r="R125" s="117"/>
      <c r="S125" s="104"/>
      <c r="T125" s="104"/>
      <c r="U125" s="104"/>
      <c r="V125" s="104"/>
    </row>
    <row r="126" spans="1:22">
      <c r="A126" s="141"/>
      <c r="B126" s="160"/>
      <c r="C126" s="143"/>
      <c r="D126" s="143"/>
      <c r="E126" s="190"/>
      <c r="F126" s="147"/>
      <c r="G126" s="191"/>
      <c r="H126" s="134"/>
      <c r="I126" s="134"/>
      <c r="J126" s="135"/>
      <c r="K126" s="138"/>
      <c r="L126" s="191"/>
      <c r="M126" s="86"/>
      <c r="N126" s="86"/>
      <c r="O126" s="86"/>
      <c r="P126" s="279"/>
      <c r="Q126" s="124"/>
      <c r="R126" s="117"/>
      <c r="S126" s="104"/>
      <c r="T126" s="104"/>
      <c r="U126" s="104"/>
      <c r="V126" s="104"/>
    </row>
    <row r="127" spans="1:22">
      <c r="A127" s="139" t="s">
        <v>28</v>
      </c>
      <c r="B127" s="159" t="s">
        <v>29</v>
      </c>
      <c r="C127" s="143"/>
      <c r="D127" s="143"/>
      <c r="E127" s="188"/>
      <c r="F127" s="231">
        <v>5.88</v>
      </c>
      <c r="G127" s="191">
        <f>F127*25</f>
        <v>147</v>
      </c>
      <c r="H127" s="134">
        <f>2500/15000*25</f>
        <v>4.1666666666666661</v>
      </c>
      <c r="I127" s="134">
        <f>(G127+H127)*2.7/100</f>
        <v>4.0815000000000001</v>
      </c>
      <c r="J127" s="135">
        <v>0</v>
      </c>
      <c r="K127" s="136">
        <f>SUM(G127:J134)</f>
        <v>155.24816666666666</v>
      </c>
      <c r="L127" s="191">
        <v>211.9</v>
      </c>
      <c r="M127" s="87"/>
      <c r="N127" s="87"/>
      <c r="O127" s="87"/>
      <c r="P127" s="280">
        <v>399</v>
      </c>
      <c r="Q127" s="122">
        <f>K127*1.53</f>
        <v>237.529695</v>
      </c>
      <c r="R127" s="117">
        <f>(Q127-K127)/Q127</f>
        <v>0.34640522875816998</v>
      </c>
      <c r="S127" s="104"/>
      <c r="T127" s="104"/>
      <c r="U127" s="104"/>
      <c r="V127" s="104"/>
    </row>
    <row r="128" spans="1:22">
      <c r="A128" s="140"/>
      <c r="B128" s="160"/>
      <c r="C128" s="143"/>
      <c r="D128" s="143"/>
      <c r="E128" s="189"/>
      <c r="F128" s="147"/>
      <c r="G128" s="191"/>
      <c r="H128" s="134"/>
      <c r="I128" s="134"/>
      <c r="J128" s="135"/>
      <c r="K128" s="137"/>
      <c r="L128" s="191"/>
      <c r="M128" s="85"/>
      <c r="N128" s="85"/>
      <c r="O128" s="85"/>
      <c r="P128" s="278"/>
      <c r="Q128" s="123"/>
      <c r="R128" s="117"/>
      <c r="S128" s="104"/>
      <c r="T128" s="104"/>
      <c r="U128" s="104"/>
      <c r="V128" s="104"/>
    </row>
    <row r="129" spans="1:22">
      <c r="A129" s="140"/>
      <c r="B129" s="160"/>
      <c r="C129" s="143"/>
      <c r="D129" s="143"/>
      <c r="E129" s="189"/>
      <c r="F129" s="147"/>
      <c r="G129" s="191"/>
      <c r="H129" s="134"/>
      <c r="I129" s="134"/>
      <c r="J129" s="135"/>
      <c r="K129" s="137"/>
      <c r="L129" s="191"/>
      <c r="M129" s="85"/>
      <c r="N129" s="85"/>
      <c r="O129" s="85"/>
      <c r="P129" s="278"/>
      <c r="Q129" s="123"/>
      <c r="R129" s="117"/>
      <c r="S129" s="104"/>
      <c r="T129" s="104"/>
      <c r="U129" s="104"/>
      <c r="V129" s="104"/>
    </row>
    <row r="130" spans="1:22">
      <c r="A130" s="140"/>
      <c r="B130" s="160"/>
      <c r="C130" s="143"/>
      <c r="D130" s="143"/>
      <c r="E130" s="189"/>
      <c r="F130" s="147"/>
      <c r="G130" s="191"/>
      <c r="H130" s="134"/>
      <c r="I130" s="134"/>
      <c r="J130" s="135"/>
      <c r="K130" s="137"/>
      <c r="L130" s="191"/>
      <c r="M130" s="85"/>
      <c r="N130" s="85"/>
      <c r="O130" s="85"/>
      <c r="P130" s="278"/>
      <c r="Q130" s="123"/>
      <c r="R130" s="117"/>
      <c r="S130" s="104"/>
      <c r="T130" s="104"/>
      <c r="U130" s="104"/>
      <c r="V130" s="104"/>
    </row>
    <row r="131" spans="1:22">
      <c r="A131" s="140"/>
      <c r="B131" s="160"/>
      <c r="C131" s="143"/>
      <c r="D131" s="143"/>
      <c r="E131" s="189"/>
      <c r="F131" s="147"/>
      <c r="G131" s="191"/>
      <c r="H131" s="134"/>
      <c r="I131" s="134"/>
      <c r="J131" s="135"/>
      <c r="K131" s="137"/>
      <c r="L131" s="191"/>
      <c r="M131" s="85"/>
      <c r="N131" s="85"/>
      <c r="O131" s="85"/>
      <c r="P131" s="278"/>
      <c r="Q131" s="123"/>
      <c r="R131" s="117"/>
      <c r="S131" s="104"/>
      <c r="T131" s="104"/>
      <c r="U131" s="104"/>
      <c r="V131" s="104"/>
    </row>
    <row r="132" spans="1:22">
      <c r="A132" s="140"/>
      <c r="B132" s="160"/>
      <c r="C132" s="143"/>
      <c r="D132" s="143"/>
      <c r="E132" s="189"/>
      <c r="F132" s="147"/>
      <c r="G132" s="191"/>
      <c r="H132" s="134"/>
      <c r="I132" s="134"/>
      <c r="J132" s="135"/>
      <c r="K132" s="137"/>
      <c r="L132" s="191"/>
      <c r="M132" s="85"/>
      <c r="N132" s="85"/>
      <c r="O132" s="85"/>
      <c r="P132" s="278"/>
      <c r="Q132" s="123"/>
      <c r="R132" s="117"/>
      <c r="S132" s="104"/>
      <c r="T132" s="104"/>
      <c r="U132" s="104"/>
      <c r="V132" s="104"/>
    </row>
    <row r="133" spans="1:22">
      <c r="A133" s="140"/>
      <c r="B133" s="160"/>
      <c r="C133" s="143"/>
      <c r="D133" s="143"/>
      <c r="E133" s="189"/>
      <c r="F133" s="147"/>
      <c r="G133" s="191"/>
      <c r="H133" s="134"/>
      <c r="I133" s="134"/>
      <c r="J133" s="135"/>
      <c r="K133" s="137"/>
      <c r="L133" s="191"/>
      <c r="M133" s="85"/>
      <c r="N133" s="85"/>
      <c r="O133" s="85"/>
      <c r="P133" s="278"/>
      <c r="Q133" s="123"/>
      <c r="R133" s="117"/>
      <c r="S133" s="104"/>
      <c r="T133" s="104"/>
      <c r="U133" s="104"/>
      <c r="V133" s="104"/>
    </row>
    <row r="134" spans="1:22">
      <c r="A134" s="141"/>
      <c r="B134" s="160"/>
      <c r="C134" s="143"/>
      <c r="D134" s="143"/>
      <c r="E134" s="190"/>
      <c r="F134" s="147"/>
      <c r="G134" s="191"/>
      <c r="H134" s="134"/>
      <c r="I134" s="134"/>
      <c r="J134" s="135"/>
      <c r="K134" s="138"/>
      <c r="L134" s="191"/>
      <c r="M134" s="86"/>
      <c r="N134" s="86"/>
      <c r="O134" s="86"/>
      <c r="P134" s="279"/>
      <c r="Q134" s="124"/>
      <c r="R134" s="117"/>
      <c r="S134" s="104"/>
      <c r="T134" s="104"/>
      <c r="U134" s="104"/>
      <c r="V134" s="104"/>
    </row>
    <row r="135" spans="1:22">
      <c r="A135" s="139" t="s">
        <v>30</v>
      </c>
      <c r="B135" s="159" t="s">
        <v>31</v>
      </c>
      <c r="C135" s="143"/>
      <c r="D135" s="143"/>
      <c r="E135" s="188"/>
      <c r="F135" s="231">
        <v>5.42</v>
      </c>
      <c r="G135" s="191">
        <f>F135*25</f>
        <v>135.5</v>
      </c>
      <c r="H135" s="134">
        <f>2500/15000*25</f>
        <v>4.1666666666666661</v>
      </c>
      <c r="I135" s="134">
        <f>(G135+H135)*2.7/100</f>
        <v>3.7710000000000004</v>
      </c>
      <c r="J135" s="135">
        <v>0</v>
      </c>
      <c r="K135" s="136">
        <f>SUM(G135:J142)</f>
        <v>143.43766666666664</v>
      </c>
      <c r="L135" s="191">
        <v>211.9</v>
      </c>
      <c r="M135" s="87"/>
      <c r="N135" s="87"/>
      <c r="O135" s="87"/>
      <c r="P135" s="280">
        <v>399</v>
      </c>
      <c r="Q135" s="122">
        <f>K135*1.53</f>
        <v>219.45962999999998</v>
      </c>
      <c r="R135" s="117">
        <f>(Q135-K135)/Q135</f>
        <v>0.34640522875816998</v>
      </c>
      <c r="S135" s="104"/>
      <c r="T135" s="104"/>
      <c r="U135" s="104"/>
      <c r="V135" s="104"/>
    </row>
    <row r="136" spans="1:22">
      <c r="A136" s="140"/>
      <c r="B136" s="160"/>
      <c r="C136" s="143"/>
      <c r="D136" s="143"/>
      <c r="E136" s="189"/>
      <c r="F136" s="147"/>
      <c r="G136" s="191"/>
      <c r="H136" s="134"/>
      <c r="I136" s="134"/>
      <c r="J136" s="135"/>
      <c r="K136" s="137"/>
      <c r="L136" s="191"/>
      <c r="M136" s="85"/>
      <c r="N136" s="85"/>
      <c r="O136" s="85"/>
      <c r="P136" s="278"/>
      <c r="Q136" s="123"/>
      <c r="R136" s="117"/>
      <c r="S136" s="104"/>
      <c r="T136" s="104"/>
      <c r="U136" s="104"/>
      <c r="V136" s="104"/>
    </row>
    <row r="137" spans="1:22">
      <c r="A137" s="140"/>
      <c r="B137" s="160"/>
      <c r="C137" s="143"/>
      <c r="D137" s="143"/>
      <c r="E137" s="189"/>
      <c r="F137" s="147"/>
      <c r="G137" s="191"/>
      <c r="H137" s="134"/>
      <c r="I137" s="134"/>
      <c r="J137" s="135"/>
      <c r="K137" s="137"/>
      <c r="L137" s="191"/>
      <c r="M137" s="85"/>
      <c r="N137" s="85"/>
      <c r="O137" s="85"/>
      <c r="P137" s="278"/>
      <c r="Q137" s="123"/>
      <c r="R137" s="117"/>
      <c r="S137" s="104"/>
      <c r="T137" s="104"/>
      <c r="U137" s="104"/>
      <c r="V137" s="104"/>
    </row>
    <row r="138" spans="1:22">
      <c r="A138" s="140"/>
      <c r="B138" s="160"/>
      <c r="C138" s="143"/>
      <c r="D138" s="143"/>
      <c r="E138" s="189"/>
      <c r="F138" s="147"/>
      <c r="G138" s="191"/>
      <c r="H138" s="134"/>
      <c r="I138" s="134"/>
      <c r="J138" s="135"/>
      <c r="K138" s="137"/>
      <c r="L138" s="191"/>
      <c r="M138" s="85"/>
      <c r="N138" s="85"/>
      <c r="O138" s="85"/>
      <c r="P138" s="278"/>
      <c r="Q138" s="123"/>
      <c r="R138" s="117"/>
      <c r="S138" s="104"/>
      <c r="T138" s="104"/>
      <c r="U138" s="104"/>
      <c r="V138" s="104"/>
    </row>
    <row r="139" spans="1:22">
      <c r="A139" s="140"/>
      <c r="B139" s="160"/>
      <c r="C139" s="143"/>
      <c r="D139" s="143"/>
      <c r="E139" s="189"/>
      <c r="F139" s="147"/>
      <c r="G139" s="191"/>
      <c r="H139" s="134"/>
      <c r="I139" s="134"/>
      <c r="J139" s="135"/>
      <c r="K139" s="137"/>
      <c r="L139" s="191"/>
      <c r="M139" s="85"/>
      <c r="N139" s="85"/>
      <c r="O139" s="85"/>
      <c r="P139" s="278"/>
      <c r="Q139" s="123"/>
      <c r="R139" s="117"/>
      <c r="S139" s="104"/>
      <c r="T139" s="104"/>
      <c r="U139" s="104"/>
      <c r="V139" s="104"/>
    </row>
    <row r="140" spans="1:22">
      <c r="A140" s="140"/>
      <c r="B140" s="160"/>
      <c r="C140" s="143"/>
      <c r="D140" s="143"/>
      <c r="E140" s="189"/>
      <c r="F140" s="147"/>
      <c r="G140" s="191"/>
      <c r="H140" s="134"/>
      <c r="I140" s="134"/>
      <c r="J140" s="135"/>
      <c r="K140" s="137"/>
      <c r="L140" s="191"/>
      <c r="M140" s="85"/>
      <c r="N140" s="85"/>
      <c r="O140" s="85"/>
      <c r="P140" s="278"/>
      <c r="Q140" s="123"/>
      <c r="R140" s="117"/>
      <c r="S140" s="104"/>
      <c r="T140" s="104"/>
      <c r="U140" s="104"/>
      <c r="V140" s="104"/>
    </row>
    <row r="141" spans="1:22">
      <c r="A141" s="140"/>
      <c r="B141" s="160"/>
      <c r="C141" s="143"/>
      <c r="D141" s="143"/>
      <c r="E141" s="189"/>
      <c r="F141" s="147"/>
      <c r="G141" s="191"/>
      <c r="H141" s="134"/>
      <c r="I141" s="134"/>
      <c r="J141" s="135"/>
      <c r="K141" s="137"/>
      <c r="L141" s="191"/>
      <c r="M141" s="85"/>
      <c r="N141" s="85"/>
      <c r="O141" s="85"/>
      <c r="P141" s="278"/>
      <c r="Q141" s="123"/>
      <c r="R141" s="117"/>
      <c r="S141" s="104"/>
      <c r="T141" s="104"/>
      <c r="U141" s="104"/>
      <c r="V141" s="104"/>
    </row>
    <row r="142" spans="1:22">
      <c r="A142" s="141"/>
      <c r="B142" s="160"/>
      <c r="C142" s="143"/>
      <c r="D142" s="143"/>
      <c r="E142" s="190"/>
      <c r="F142" s="147"/>
      <c r="G142" s="191"/>
      <c r="H142" s="134"/>
      <c r="I142" s="134"/>
      <c r="J142" s="135"/>
      <c r="K142" s="138"/>
      <c r="L142" s="191"/>
      <c r="M142" s="86"/>
      <c r="N142" s="86"/>
      <c r="O142" s="86"/>
      <c r="P142" s="279"/>
      <c r="Q142" s="124"/>
      <c r="R142" s="117"/>
      <c r="S142" s="104"/>
      <c r="T142" s="104"/>
      <c r="U142" s="104"/>
      <c r="V142" s="104"/>
    </row>
    <row r="143" spans="1:22" s="2" customFormat="1" ht="20.45" customHeight="1">
      <c r="A143" s="242" t="s">
        <v>32</v>
      </c>
      <c r="B143" s="256" t="s">
        <v>33</v>
      </c>
      <c r="C143" s="232"/>
      <c r="D143" s="119"/>
      <c r="E143" s="245"/>
      <c r="F143" s="248">
        <v>5.65</v>
      </c>
      <c r="G143" s="251">
        <f>F143*25</f>
        <v>141.25</v>
      </c>
      <c r="H143" s="259">
        <f>2500/15000*25</f>
        <v>4.1666666666666661</v>
      </c>
      <c r="I143" s="254">
        <f>(H143+G143)/100*2.7</f>
        <v>3.92625</v>
      </c>
      <c r="J143" s="262">
        <v>0</v>
      </c>
      <c r="K143" s="265">
        <f>J143+I143+H143+G143</f>
        <v>149.34291666666667</v>
      </c>
      <c r="L143" s="287">
        <v>211.9</v>
      </c>
      <c r="M143" s="91"/>
      <c r="N143" s="91"/>
      <c r="O143" s="91"/>
      <c r="P143" s="284">
        <v>399</v>
      </c>
      <c r="Q143" s="131">
        <f>K143*1.53</f>
        <v>228.4946625</v>
      </c>
      <c r="R143" s="132">
        <f>(Q143-K143)/Q143</f>
        <v>0.34640522875816993</v>
      </c>
      <c r="S143" s="112"/>
      <c r="T143" s="110"/>
      <c r="U143" s="112"/>
      <c r="V143" s="110"/>
    </row>
    <row r="144" spans="1:22" s="2" customFormat="1" ht="20.45" customHeight="1">
      <c r="A144" s="243"/>
      <c r="B144" s="257"/>
      <c r="C144" s="233"/>
      <c r="D144" s="120"/>
      <c r="E144" s="246"/>
      <c r="F144" s="249"/>
      <c r="G144" s="252"/>
      <c r="H144" s="260"/>
      <c r="I144" s="255"/>
      <c r="J144" s="263"/>
      <c r="K144" s="266"/>
      <c r="L144" s="288"/>
      <c r="M144" s="92"/>
      <c r="N144" s="92"/>
      <c r="O144" s="92"/>
      <c r="P144" s="285"/>
      <c r="Q144" s="113"/>
      <c r="R144" s="133"/>
      <c r="S144" s="113"/>
      <c r="T144" s="111"/>
      <c r="U144" s="113"/>
      <c r="V144" s="111"/>
    </row>
    <row r="145" spans="1:22" s="2" customFormat="1" ht="20.45" customHeight="1">
      <c r="A145" s="243"/>
      <c r="B145" s="257"/>
      <c r="C145" s="233"/>
      <c r="D145" s="120"/>
      <c r="E145" s="246"/>
      <c r="F145" s="249"/>
      <c r="G145" s="252"/>
      <c r="H145" s="260"/>
      <c r="I145" s="255"/>
      <c r="J145" s="263"/>
      <c r="K145" s="266"/>
      <c r="L145" s="288"/>
      <c r="M145" s="92"/>
      <c r="N145" s="92"/>
      <c r="O145" s="92"/>
      <c r="P145" s="285"/>
      <c r="Q145" s="113"/>
      <c r="R145" s="133"/>
      <c r="S145" s="113"/>
      <c r="T145" s="111"/>
      <c r="U145" s="113"/>
      <c r="V145" s="111"/>
    </row>
    <row r="146" spans="1:22" s="2" customFormat="1" ht="78" customHeight="1">
      <c r="A146" s="244"/>
      <c r="B146" s="258"/>
      <c r="C146" s="234"/>
      <c r="D146" s="121"/>
      <c r="E146" s="247"/>
      <c r="F146" s="250"/>
      <c r="G146" s="253"/>
      <c r="H146" s="261"/>
      <c r="I146" s="255"/>
      <c r="J146" s="264"/>
      <c r="K146" s="267"/>
      <c r="L146" s="289"/>
      <c r="M146" s="93"/>
      <c r="N146" s="93"/>
      <c r="O146" s="93"/>
      <c r="P146" s="286"/>
      <c r="Q146" s="113"/>
      <c r="R146" s="133"/>
      <c r="S146" s="113"/>
      <c r="T146" s="111"/>
      <c r="U146" s="113"/>
      <c r="V146" s="111"/>
    </row>
    <row r="147" spans="1:22">
      <c r="A147" s="209" t="s">
        <v>36</v>
      </c>
      <c r="B147" s="274" t="s">
        <v>37</v>
      </c>
      <c r="C147" s="212"/>
      <c r="D147" s="215"/>
      <c r="E147" s="216">
        <v>10</v>
      </c>
      <c r="F147" s="206">
        <v>1.76</v>
      </c>
      <c r="G147" s="207">
        <f>F147*25</f>
        <v>44</v>
      </c>
      <c r="H147" s="134">
        <f>2500/10000*25</f>
        <v>6.25</v>
      </c>
      <c r="I147" s="134">
        <f>(G147+H147)*3.7/100</f>
        <v>1.8592500000000001</v>
      </c>
      <c r="J147" s="209">
        <v>0</v>
      </c>
      <c r="K147" s="271">
        <f>SUM(G147:J154)</f>
        <v>52.109250000000003</v>
      </c>
      <c r="L147" s="207">
        <v>159.61000000000001</v>
      </c>
      <c r="M147" s="94"/>
      <c r="N147" s="94"/>
      <c r="O147" s="94"/>
      <c r="P147" s="290">
        <v>319</v>
      </c>
      <c r="Q147" s="116">
        <f>K147*1.53</f>
        <v>79.727152500000003</v>
      </c>
      <c r="R147" s="125">
        <f>(Q147-K147)/Q147</f>
        <v>0.34640522875816993</v>
      </c>
      <c r="S147" s="104"/>
      <c r="T147" s="104"/>
      <c r="U147" s="104"/>
      <c r="V147" s="104"/>
    </row>
    <row r="148" spans="1:22">
      <c r="A148" s="209"/>
      <c r="B148" s="211"/>
      <c r="C148" s="213"/>
      <c r="D148" s="215"/>
      <c r="E148" s="217"/>
      <c r="F148" s="206"/>
      <c r="G148" s="207"/>
      <c r="H148" s="134"/>
      <c r="I148" s="134"/>
      <c r="J148" s="209"/>
      <c r="K148" s="272"/>
      <c r="L148" s="207"/>
      <c r="M148" s="95"/>
      <c r="N148" s="95"/>
      <c r="O148" s="95"/>
      <c r="P148" s="291"/>
      <c r="Q148" s="115"/>
      <c r="R148" s="126"/>
      <c r="S148" s="104"/>
      <c r="T148" s="104"/>
      <c r="U148" s="104"/>
      <c r="V148" s="104"/>
    </row>
    <row r="149" spans="1:22">
      <c r="A149" s="209"/>
      <c r="B149" s="211"/>
      <c r="C149" s="213"/>
      <c r="D149" s="215"/>
      <c r="E149" s="217"/>
      <c r="F149" s="206"/>
      <c r="G149" s="207"/>
      <c r="H149" s="134"/>
      <c r="I149" s="134"/>
      <c r="J149" s="209"/>
      <c r="K149" s="272"/>
      <c r="L149" s="207"/>
      <c r="M149" s="95"/>
      <c r="N149" s="95"/>
      <c r="O149" s="95"/>
      <c r="P149" s="291"/>
      <c r="Q149" s="115"/>
      <c r="R149" s="126"/>
      <c r="S149" s="104"/>
      <c r="T149" s="104"/>
      <c r="U149" s="104"/>
      <c r="V149" s="104"/>
    </row>
    <row r="150" spans="1:22">
      <c r="A150" s="209"/>
      <c r="B150" s="211"/>
      <c r="C150" s="213"/>
      <c r="D150" s="215"/>
      <c r="E150" s="217"/>
      <c r="F150" s="206"/>
      <c r="G150" s="207"/>
      <c r="H150" s="134"/>
      <c r="I150" s="134"/>
      <c r="J150" s="209"/>
      <c r="K150" s="272"/>
      <c r="L150" s="207"/>
      <c r="M150" s="95"/>
      <c r="N150" s="95"/>
      <c r="O150" s="95"/>
      <c r="P150" s="291"/>
      <c r="Q150" s="115"/>
      <c r="R150" s="126"/>
      <c r="S150" s="104"/>
      <c r="T150" s="104"/>
      <c r="U150" s="104"/>
      <c r="V150" s="104"/>
    </row>
    <row r="151" spans="1:22">
      <c r="A151" s="209"/>
      <c r="B151" s="211"/>
      <c r="C151" s="213"/>
      <c r="D151" s="215"/>
      <c r="E151" s="217"/>
      <c r="F151" s="206"/>
      <c r="G151" s="207"/>
      <c r="H151" s="134"/>
      <c r="I151" s="134"/>
      <c r="J151" s="209"/>
      <c r="K151" s="272"/>
      <c r="L151" s="207"/>
      <c r="M151" s="95"/>
      <c r="N151" s="95"/>
      <c r="O151" s="95"/>
      <c r="P151" s="291"/>
      <c r="Q151" s="115"/>
      <c r="R151" s="126"/>
      <c r="S151" s="104"/>
      <c r="T151" s="104"/>
      <c r="U151" s="104"/>
      <c r="V151" s="104"/>
    </row>
    <row r="152" spans="1:22">
      <c r="A152" s="209"/>
      <c r="B152" s="211"/>
      <c r="C152" s="213"/>
      <c r="D152" s="215"/>
      <c r="E152" s="217"/>
      <c r="F152" s="206"/>
      <c r="G152" s="207"/>
      <c r="H152" s="134"/>
      <c r="I152" s="134"/>
      <c r="J152" s="209"/>
      <c r="K152" s="272"/>
      <c r="L152" s="207"/>
      <c r="M152" s="95"/>
      <c r="N152" s="95"/>
      <c r="O152" s="95"/>
      <c r="P152" s="291"/>
      <c r="Q152" s="115"/>
      <c r="R152" s="126"/>
      <c r="S152" s="104"/>
      <c r="T152" s="104"/>
      <c r="U152" s="104"/>
      <c r="V152" s="104"/>
    </row>
    <row r="153" spans="1:22">
      <c r="A153" s="209"/>
      <c r="B153" s="211"/>
      <c r="C153" s="213"/>
      <c r="D153" s="215"/>
      <c r="E153" s="217"/>
      <c r="F153" s="206"/>
      <c r="G153" s="207"/>
      <c r="H153" s="134"/>
      <c r="I153" s="134"/>
      <c r="J153" s="209"/>
      <c r="K153" s="272"/>
      <c r="L153" s="207"/>
      <c r="M153" s="95"/>
      <c r="N153" s="95"/>
      <c r="O153" s="95"/>
      <c r="P153" s="291"/>
      <c r="Q153" s="115"/>
      <c r="R153" s="126"/>
      <c r="S153" s="104"/>
      <c r="T153" s="104"/>
      <c r="U153" s="104"/>
      <c r="V153" s="104"/>
    </row>
    <row r="154" spans="1:22">
      <c r="A154" s="209"/>
      <c r="B154" s="211"/>
      <c r="C154" s="214"/>
      <c r="D154" s="215"/>
      <c r="E154" s="218"/>
      <c r="F154" s="206"/>
      <c r="G154" s="207"/>
      <c r="H154" s="134"/>
      <c r="I154" s="134"/>
      <c r="J154" s="209"/>
      <c r="K154" s="273"/>
      <c r="L154" s="207"/>
      <c r="M154" s="96"/>
      <c r="N154" s="96"/>
      <c r="O154" s="96"/>
      <c r="P154" s="292"/>
      <c r="Q154" s="115"/>
      <c r="R154" s="114"/>
      <c r="S154" s="104"/>
      <c r="T154" s="104"/>
      <c r="U154" s="104"/>
      <c r="V154" s="104"/>
    </row>
    <row r="155" spans="1:22">
      <c r="A155" s="209" t="s">
        <v>38</v>
      </c>
      <c r="B155" s="274" t="s">
        <v>39</v>
      </c>
      <c r="C155" s="212"/>
      <c r="D155" s="215"/>
      <c r="E155" s="216">
        <v>10</v>
      </c>
      <c r="F155" s="206">
        <v>1.1399999999999999</v>
      </c>
      <c r="G155" s="207">
        <f>F155*25</f>
        <v>28.499999999999996</v>
      </c>
      <c r="H155" s="134">
        <f>2500/10000*25</f>
        <v>6.25</v>
      </c>
      <c r="I155" s="134">
        <f>(G155+H155)*3.7/100</f>
        <v>1.2857500000000002</v>
      </c>
      <c r="J155" s="209">
        <v>0</v>
      </c>
      <c r="K155" s="271">
        <f>SUM(G155:J162)</f>
        <v>36.03575</v>
      </c>
      <c r="L155" s="207">
        <v>50.99</v>
      </c>
      <c r="M155" s="94"/>
      <c r="N155" s="94"/>
      <c r="O155" s="94"/>
      <c r="P155" s="290">
        <v>99</v>
      </c>
      <c r="Q155" s="116">
        <f>K155*1.53</f>
        <v>55.134697500000001</v>
      </c>
      <c r="R155" s="125">
        <f>(Q155-K155)/Q155</f>
        <v>0.34640522875816993</v>
      </c>
      <c r="S155" s="104"/>
      <c r="T155" s="104"/>
      <c r="U155" s="104"/>
      <c r="V155" s="104"/>
    </row>
    <row r="156" spans="1:22">
      <c r="A156" s="209"/>
      <c r="B156" s="211"/>
      <c r="C156" s="213"/>
      <c r="D156" s="215"/>
      <c r="E156" s="217"/>
      <c r="F156" s="206"/>
      <c r="G156" s="207"/>
      <c r="H156" s="134"/>
      <c r="I156" s="134"/>
      <c r="J156" s="209"/>
      <c r="K156" s="272"/>
      <c r="L156" s="207"/>
      <c r="M156" s="95"/>
      <c r="N156" s="95"/>
      <c r="O156" s="95"/>
      <c r="P156" s="291"/>
      <c r="Q156" s="115"/>
      <c r="R156" s="126"/>
      <c r="S156" s="104"/>
      <c r="T156" s="104"/>
      <c r="U156" s="104"/>
      <c r="V156" s="104"/>
    </row>
    <row r="157" spans="1:22">
      <c r="A157" s="209"/>
      <c r="B157" s="211"/>
      <c r="C157" s="213"/>
      <c r="D157" s="215"/>
      <c r="E157" s="217"/>
      <c r="F157" s="206"/>
      <c r="G157" s="207"/>
      <c r="H157" s="134"/>
      <c r="I157" s="134"/>
      <c r="J157" s="209"/>
      <c r="K157" s="272"/>
      <c r="L157" s="207"/>
      <c r="M157" s="95"/>
      <c r="N157" s="95"/>
      <c r="O157" s="95"/>
      <c r="P157" s="291"/>
      <c r="Q157" s="115"/>
      <c r="R157" s="126"/>
      <c r="S157" s="104"/>
      <c r="T157" s="104"/>
      <c r="U157" s="104"/>
      <c r="V157" s="104"/>
    </row>
    <row r="158" spans="1:22">
      <c r="A158" s="209"/>
      <c r="B158" s="211"/>
      <c r="C158" s="213"/>
      <c r="D158" s="215"/>
      <c r="E158" s="217"/>
      <c r="F158" s="206"/>
      <c r="G158" s="207"/>
      <c r="H158" s="134"/>
      <c r="I158" s="134"/>
      <c r="J158" s="209"/>
      <c r="K158" s="272"/>
      <c r="L158" s="207"/>
      <c r="M158" s="95"/>
      <c r="N158" s="95"/>
      <c r="O158" s="95"/>
      <c r="P158" s="291"/>
      <c r="Q158" s="115"/>
      <c r="R158" s="126"/>
      <c r="S158" s="104"/>
      <c r="T158" s="104"/>
      <c r="U158" s="104"/>
      <c r="V158" s="104"/>
    </row>
    <row r="159" spans="1:22">
      <c r="A159" s="209"/>
      <c r="B159" s="211"/>
      <c r="C159" s="213"/>
      <c r="D159" s="215"/>
      <c r="E159" s="217"/>
      <c r="F159" s="206"/>
      <c r="G159" s="207"/>
      <c r="H159" s="134"/>
      <c r="I159" s="134"/>
      <c r="J159" s="209"/>
      <c r="K159" s="272"/>
      <c r="L159" s="207"/>
      <c r="M159" s="95"/>
      <c r="N159" s="95"/>
      <c r="O159" s="95"/>
      <c r="P159" s="291"/>
      <c r="Q159" s="115"/>
      <c r="R159" s="126"/>
      <c r="S159" s="104"/>
      <c r="T159" s="104"/>
      <c r="U159" s="104"/>
      <c r="V159" s="104"/>
    </row>
    <row r="160" spans="1:22">
      <c r="A160" s="209"/>
      <c r="B160" s="211"/>
      <c r="C160" s="213"/>
      <c r="D160" s="215"/>
      <c r="E160" s="217"/>
      <c r="F160" s="206"/>
      <c r="G160" s="207"/>
      <c r="H160" s="134"/>
      <c r="I160" s="134"/>
      <c r="J160" s="209"/>
      <c r="K160" s="272"/>
      <c r="L160" s="207"/>
      <c r="M160" s="95"/>
      <c r="N160" s="95"/>
      <c r="O160" s="95"/>
      <c r="P160" s="291"/>
      <c r="Q160" s="115"/>
      <c r="R160" s="126"/>
      <c r="S160" s="104"/>
      <c r="T160" s="104"/>
      <c r="U160" s="104"/>
      <c r="V160" s="104"/>
    </row>
    <row r="161" spans="1:22">
      <c r="A161" s="209"/>
      <c r="B161" s="211"/>
      <c r="C161" s="213"/>
      <c r="D161" s="215"/>
      <c r="E161" s="217"/>
      <c r="F161" s="206"/>
      <c r="G161" s="207"/>
      <c r="H161" s="134"/>
      <c r="I161" s="134"/>
      <c r="J161" s="209"/>
      <c r="K161" s="272"/>
      <c r="L161" s="207"/>
      <c r="M161" s="95"/>
      <c r="N161" s="95"/>
      <c r="O161" s="95"/>
      <c r="P161" s="291"/>
      <c r="Q161" s="115"/>
      <c r="R161" s="126"/>
      <c r="S161" s="104"/>
      <c r="T161" s="104"/>
      <c r="U161" s="104"/>
      <c r="V161" s="104"/>
    </row>
    <row r="162" spans="1:22">
      <c r="A162" s="209"/>
      <c r="B162" s="211"/>
      <c r="C162" s="214"/>
      <c r="D162" s="215"/>
      <c r="E162" s="218"/>
      <c r="F162" s="206"/>
      <c r="G162" s="207"/>
      <c r="H162" s="134"/>
      <c r="I162" s="134"/>
      <c r="J162" s="209"/>
      <c r="K162" s="273"/>
      <c r="L162" s="207"/>
      <c r="M162" s="96"/>
      <c r="N162" s="96"/>
      <c r="O162" s="96"/>
      <c r="P162" s="292"/>
      <c r="Q162" s="115"/>
      <c r="R162" s="114"/>
      <c r="S162" s="104"/>
      <c r="T162" s="104"/>
      <c r="U162" s="104"/>
      <c r="V162" s="104"/>
    </row>
    <row r="163" spans="1:22">
      <c r="A163" s="209" t="s">
        <v>40</v>
      </c>
      <c r="B163" s="211" t="s">
        <v>41</v>
      </c>
      <c r="C163" s="212"/>
      <c r="D163" s="215"/>
      <c r="E163" s="216">
        <v>10</v>
      </c>
      <c r="F163" s="206">
        <v>7.01</v>
      </c>
      <c r="G163" s="207">
        <f>F163*25</f>
        <v>175.25</v>
      </c>
      <c r="H163" s="134">
        <f t="shared" ref="H163" si="5">2500/10000*25</f>
        <v>6.25</v>
      </c>
      <c r="I163" s="134">
        <f>(G163+H163)*3.7/100</f>
        <v>6.7155000000000005</v>
      </c>
      <c r="J163" s="209">
        <v>0</v>
      </c>
      <c r="K163" s="271">
        <f>SUM(G163:J170)</f>
        <v>188.21549999999999</v>
      </c>
      <c r="L163" s="207">
        <v>307.73</v>
      </c>
      <c r="M163" s="94"/>
      <c r="N163" s="94"/>
      <c r="O163" s="94"/>
      <c r="P163" s="290">
        <v>599</v>
      </c>
      <c r="Q163" s="116">
        <f>K163*1.53</f>
        <v>287.96971500000001</v>
      </c>
      <c r="R163" s="125">
        <f>(Q163-K163)/Q163</f>
        <v>0.34640522875816998</v>
      </c>
      <c r="S163" s="104"/>
      <c r="T163" s="104"/>
      <c r="U163" s="104"/>
      <c r="V163" s="104"/>
    </row>
    <row r="164" spans="1:22">
      <c r="A164" s="209"/>
      <c r="B164" s="211"/>
      <c r="C164" s="213"/>
      <c r="D164" s="215"/>
      <c r="E164" s="217"/>
      <c r="F164" s="206"/>
      <c r="G164" s="207"/>
      <c r="H164" s="134"/>
      <c r="I164" s="134"/>
      <c r="J164" s="209"/>
      <c r="K164" s="272"/>
      <c r="L164" s="207"/>
      <c r="M164" s="95"/>
      <c r="N164" s="95"/>
      <c r="O164" s="95"/>
      <c r="P164" s="291"/>
      <c r="Q164" s="115"/>
      <c r="R164" s="126"/>
      <c r="S164" s="104"/>
      <c r="T164" s="104"/>
      <c r="U164" s="104"/>
      <c r="V164" s="104"/>
    </row>
    <row r="165" spans="1:22">
      <c r="A165" s="209"/>
      <c r="B165" s="211"/>
      <c r="C165" s="213"/>
      <c r="D165" s="215"/>
      <c r="E165" s="217"/>
      <c r="F165" s="206"/>
      <c r="G165" s="207"/>
      <c r="H165" s="134"/>
      <c r="I165" s="134"/>
      <c r="J165" s="209"/>
      <c r="K165" s="272"/>
      <c r="L165" s="207"/>
      <c r="M165" s="95"/>
      <c r="N165" s="95"/>
      <c r="O165" s="95"/>
      <c r="P165" s="291"/>
      <c r="Q165" s="115"/>
      <c r="R165" s="126"/>
      <c r="S165" s="104"/>
      <c r="T165" s="104"/>
      <c r="U165" s="104"/>
      <c r="V165" s="104"/>
    </row>
    <row r="166" spans="1:22">
      <c r="A166" s="209"/>
      <c r="B166" s="211"/>
      <c r="C166" s="213"/>
      <c r="D166" s="215"/>
      <c r="E166" s="217"/>
      <c r="F166" s="206"/>
      <c r="G166" s="207"/>
      <c r="H166" s="134"/>
      <c r="I166" s="134"/>
      <c r="J166" s="209"/>
      <c r="K166" s="272"/>
      <c r="L166" s="207"/>
      <c r="M166" s="95"/>
      <c r="N166" s="95"/>
      <c r="O166" s="95"/>
      <c r="P166" s="291"/>
      <c r="Q166" s="115"/>
      <c r="R166" s="126"/>
      <c r="S166" s="104"/>
      <c r="T166" s="104"/>
      <c r="U166" s="104"/>
      <c r="V166" s="104"/>
    </row>
    <row r="167" spans="1:22">
      <c r="A167" s="209"/>
      <c r="B167" s="211"/>
      <c r="C167" s="213"/>
      <c r="D167" s="215"/>
      <c r="E167" s="217"/>
      <c r="F167" s="206"/>
      <c r="G167" s="207"/>
      <c r="H167" s="134"/>
      <c r="I167" s="134"/>
      <c r="J167" s="209"/>
      <c r="K167" s="272"/>
      <c r="L167" s="207"/>
      <c r="M167" s="95"/>
      <c r="N167" s="95"/>
      <c r="O167" s="95"/>
      <c r="P167" s="291"/>
      <c r="Q167" s="115"/>
      <c r="R167" s="126"/>
      <c r="S167" s="104"/>
      <c r="T167" s="104"/>
      <c r="U167" s="104"/>
      <c r="V167" s="104"/>
    </row>
    <row r="168" spans="1:22">
      <c r="A168" s="209"/>
      <c r="B168" s="211"/>
      <c r="C168" s="213"/>
      <c r="D168" s="215"/>
      <c r="E168" s="217"/>
      <c r="F168" s="206"/>
      <c r="G168" s="207"/>
      <c r="H168" s="134"/>
      <c r="I168" s="134"/>
      <c r="J168" s="209"/>
      <c r="K168" s="272"/>
      <c r="L168" s="207"/>
      <c r="M168" s="95"/>
      <c r="N168" s="95"/>
      <c r="O168" s="95"/>
      <c r="P168" s="291"/>
      <c r="Q168" s="115"/>
      <c r="R168" s="126"/>
      <c r="S168" s="104"/>
      <c r="T168" s="104"/>
      <c r="U168" s="104"/>
      <c r="V168" s="104"/>
    </row>
    <row r="169" spans="1:22">
      <c r="A169" s="209"/>
      <c r="B169" s="211"/>
      <c r="C169" s="213"/>
      <c r="D169" s="215"/>
      <c r="E169" s="217"/>
      <c r="F169" s="206"/>
      <c r="G169" s="207"/>
      <c r="H169" s="134"/>
      <c r="I169" s="134"/>
      <c r="J169" s="209"/>
      <c r="K169" s="272"/>
      <c r="L169" s="207"/>
      <c r="M169" s="95"/>
      <c r="N169" s="95"/>
      <c r="O169" s="95"/>
      <c r="P169" s="291"/>
      <c r="Q169" s="115"/>
      <c r="R169" s="126"/>
      <c r="S169" s="104"/>
      <c r="T169" s="104"/>
      <c r="U169" s="104"/>
      <c r="V169" s="104"/>
    </row>
    <row r="170" spans="1:22">
      <c r="A170" s="209"/>
      <c r="B170" s="211"/>
      <c r="C170" s="214"/>
      <c r="D170" s="215"/>
      <c r="E170" s="218"/>
      <c r="F170" s="206"/>
      <c r="G170" s="207"/>
      <c r="H170" s="134"/>
      <c r="I170" s="134"/>
      <c r="J170" s="209"/>
      <c r="K170" s="273"/>
      <c r="L170" s="207"/>
      <c r="M170" s="96"/>
      <c r="N170" s="96"/>
      <c r="O170" s="96"/>
      <c r="P170" s="292"/>
      <c r="Q170" s="115"/>
      <c r="R170" s="114"/>
      <c r="S170" s="104"/>
      <c r="T170" s="104"/>
      <c r="U170" s="104"/>
      <c r="V170" s="104"/>
    </row>
    <row r="171" spans="1:22">
      <c r="A171" s="209" t="s">
        <v>42</v>
      </c>
      <c r="B171" s="211" t="s">
        <v>43</v>
      </c>
      <c r="C171" s="212"/>
      <c r="D171" s="215"/>
      <c r="E171" s="216">
        <v>4</v>
      </c>
      <c r="F171" s="206">
        <v>24.6</v>
      </c>
      <c r="G171" s="207">
        <v>614.5</v>
      </c>
      <c r="H171" s="134">
        <f t="shared" ref="H171" si="6">2500/10000*25</f>
        <v>6.25</v>
      </c>
      <c r="I171" s="134">
        <f t="shared" ref="I171" si="7">(G171+H171)*3.7/100</f>
        <v>22.967750000000002</v>
      </c>
      <c r="J171" s="209">
        <v>0</v>
      </c>
      <c r="K171" s="271">
        <v>666.34400000000005</v>
      </c>
      <c r="L171" s="207">
        <v>1289.9000000000001</v>
      </c>
      <c r="M171" s="94"/>
      <c r="N171" s="94"/>
      <c r="O171" s="94"/>
      <c r="P171" s="290">
        <v>2199</v>
      </c>
      <c r="Q171" s="116">
        <f>K171*1.53</f>
        <v>1019.5063200000001</v>
      </c>
      <c r="R171" s="125">
        <f>(Q171-K171)/Q171</f>
        <v>0.34640522875816993</v>
      </c>
      <c r="S171" s="104"/>
      <c r="T171" s="104"/>
      <c r="U171" s="104"/>
      <c r="V171" s="104"/>
    </row>
    <row r="172" spans="1:22">
      <c r="A172" s="209"/>
      <c r="B172" s="211"/>
      <c r="C172" s="213"/>
      <c r="D172" s="215"/>
      <c r="E172" s="217"/>
      <c r="F172" s="206"/>
      <c r="G172" s="207"/>
      <c r="H172" s="134"/>
      <c r="I172" s="134"/>
      <c r="J172" s="209"/>
      <c r="K172" s="272"/>
      <c r="L172" s="207"/>
      <c r="M172" s="95"/>
      <c r="N172" s="95"/>
      <c r="O172" s="95"/>
      <c r="P172" s="291"/>
      <c r="Q172" s="115"/>
      <c r="R172" s="126"/>
      <c r="S172" s="104"/>
      <c r="T172" s="104"/>
      <c r="U172" s="104"/>
      <c r="V172" s="104"/>
    </row>
    <row r="173" spans="1:22">
      <c r="A173" s="209"/>
      <c r="B173" s="211"/>
      <c r="C173" s="213"/>
      <c r="D173" s="215"/>
      <c r="E173" s="217"/>
      <c r="F173" s="206"/>
      <c r="G173" s="207"/>
      <c r="H173" s="134"/>
      <c r="I173" s="134"/>
      <c r="J173" s="209"/>
      <c r="K173" s="272"/>
      <c r="L173" s="207"/>
      <c r="M173" s="95"/>
      <c r="N173" s="95"/>
      <c r="O173" s="95"/>
      <c r="P173" s="291"/>
      <c r="Q173" s="115"/>
      <c r="R173" s="126"/>
      <c r="S173" s="104"/>
      <c r="T173" s="104"/>
      <c r="U173" s="104"/>
      <c r="V173" s="104"/>
    </row>
    <row r="174" spans="1:22">
      <c r="A174" s="209"/>
      <c r="B174" s="211"/>
      <c r="C174" s="213"/>
      <c r="D174" s="215"/>
      <c r="E174" s="217"/>
      <c r="F174" s="206"/>
      <c r="G174" s="207"/>
      <c r="H174" s="134"/>
      <c r="I174" s="134"/>
      <c r="J174" s="209"/>
      <c r="K174" s="272"/>
      <c r="L174" s="207"/>
      <c r="M174" s="95"/>
      <c r="N174" s="95"/>
      <c r="O174" s="95"/>
      <c r="P174" s="291"/>
      <c r="Q174" s="115"/>
      <c r="R174" s="126"/>
      <c r="S174" s="104"/>
      <c r="T174" s="104"/>
      <c r="U174" s="104"/>
      <c r="V174" s="104"/>
    </row>
    <row r="175" spans="1:22">
      <c r="A175" s="209"/>
      <c r="B175" s="211"/>
      <c r="C175" s="213"/>
      <c r="D175" s="215"/>
      <c r="E175" s="217"/>
      <c r="F175" s="206"/>
      <c r="G175" s="207"/>
      <c r="H175" s="134"/>
      <c r="I175" s="134"/>
      <c r="J175" s="209"/>
      <c r="K175" s="272"/>
      <c r="L175" s="207"/>
      <c r="M175" s="95"/>
      <c r="N175" s="95"/>
      <c r="O175" s="95"/>
      <c r="P175" s="291"/>
      <c r="Q175" s="115"/>
      <c r="R175" s="126"/>
      <c r="S175" s="104"/>
      <c r="T175" s="104"/>
      <c r="U175" s="104"/>
      <c r="V175" s="104"/>
    </row>
    <row r="176" spans="1:22">
      <c r="A176" s="209"/>
      <c r="B176" s="211"/>
      <c r="C176" s="213"/>
      <c r="D176" s="215"/>
      <c r="E176" s="217"/>
      <c r="F176" s="206"/>
      <c r="G176" s="207"/>
      <c r="H176" s="134"/>
      <c r="I176" s="134"/>
      <c r="J176" s="209"/>
      <c r="K176" s="272"/>
      <c r="L176" s="207"/>
      <c r="M176" s="95"/>
      <c r="N176" s="95"/>
      <c r="O176" s="95"/>
      <c r="P176" s="291"/>
      <c r="Q176" s="115"/>
      <c r="R176" s="126"/>
      <c r="S176" s="104"/>
      <c r="T176" s="104"/>
      <c r="U176" s="104"/>
      <c r="V176" s="104"/>
    </row>
    <row r="177" spans="1:22">
      <c r="A177" s="209"/>
      <c r="B177" s="211"/>
      <c r="C177" s="213"/>
      <c r="D177" s="215"/>
      <c r="E177" s="217"/>
      <c r="F177" s="206"/>
      <c r="G177" s="207"/>
      <c r="H177" s="134"/>
      <c r="I177" s="134"/>
      <c r="J177" s="209"/>
      <c r="K177" s="272"/>
      <c r="L177" s="207"/>
      <c r="M177" s="95"/>
      <c r="N177" s="95"/>
      <c r="O177" s="95"/>
      <c r="P177" s="291"/>
      <c r="Q177" s="115"/>
      <c r="R177" s="126"/>
      <c r="S177" s="104"/>
      <c r="T177" s="104"/>
      <c r="U177" s="104"/>
      <c r="V177" s="104"/>
    </row>
    <row r="178" spans="1:22">
      <c r="A178" s="209"/>
      <c r="B178" s="211"/>
      <c r="C178" s="214"/>
      <c r="D178" s="215"/>
      <c r="E178" s="218"/>
      <c r="F178" s="206"/>
      <c r="G178" s="207"/>
      <c r="H178" s="134"/>
      <c r="I178" s="134"/>
      <c r="J178" s="209"/>
      <c r="K178" s="273"/>
      <c r="L178" s="207"/>
      <c r="M178" s="96"/>
      <c r="N178" s="96"/>
      <c r="O178" s="96"/>
      <c r="P178" s="292"/>
      <c r="Q178" s="115"/>
      <c r="R178" s="114"/>
      <c r="S178" s="104"/>
      <c r="T178" s="104"/>
      <c r="U178" s="104"/>
      <c r="V178" s="104"/>
    </row>
    <row r="179" spans="1:22">
      <c r="A179" s="209" t="s">
        <v>44</v>
      </c>
      <c r="B179" s="211" t="s">
        <v>45</v>
      </c>
      <c r="C179" s="212"/>
      <c r="D179" s="215"/>
      <c r="E179" s="216">
        <v>10</v>
      </c>
      <c r="F179" s="206">
        <v>4.9800000000000004</v>
      </c>
      <c r="G179" s="207">
        <v>122.50000000000001</v>
      </c>
      <c r="H179" s="134">
        <f>2500/10000*25</f>
        <v>6.25</v>
      </c>
      <c r="I179" s="134">
        <f t="shared" ref="I179" si="8">(G179+H179)*3.7/100</f>
        <v>4.7637499999999999</v>
      </c>
      <c r="J179" s="209">
        <v>0</v>
      </c>
      <c r="K179" s="271">
        <v>163.52000000000001</v>
      </c>
      <c r="L179" s="207">
        <v>190.6</v>
      </c>
      <c r="M179" s="94"/>
      <c r="N179" s="94"/>
      <c r="O179" s="94"/>
      <c r="P179" s="290">
        <v>369</v>
      </c>
      <c r="Q179" s="116">
        <f>K179*1.53</f>
        <v>250.18560000000002</v>
      </c>
      <c r="R179" s="125">
        <f>(Q179-K179)/Q179</f>
        <v>0.34640522875816993</v>
      </c>
      <c r="S179" s="104"/>
      <c r="T179" s="104"/>
      <c r="U179" s="104"/>
      <c r="V179" s="104"/>
    </row>
    <row r="180" spans="1:22">
      <c r="A180" s="209"/>
      <c r="B180" s="211"/>
      <c r="C180" s="213"/>
      <c r="D180" s="215"/>
      <c r="E180" s="217"/>
      <c r="F180" s="206"/>
      <c r="G180" s="207"/>
      <c r="H180" s="134"/>
      <c r="I180" s="134"/>
      <c r="J180" s="209"/>
      <c r="K180" s="272"/>
      <c r="L180" s="207"/>
      <c r="M180" s="95"/>
      <c r="N180" s="95"/>
      <c r="O180" s="95"/>
      <c r="P180" s="291"/>
      <c r="Q180" s="115"/>
      <c r="R180" s="126"/>
      <c r="S180" s="104"/>
      <c r="T180" s="104"/>
      <c r="U180" s="104"/>
      <c r="V180" s="104"/>
    </row>
    <row r="181" spans="1:22">
      <c r="A181" s="209"/>
      <c r="B181" s="211"/>
      <c r="C181" s="213"/>
      <c r="D181" s="215"/>
      <c r="E181" s="217"/>
      <c r="F181" s="206"/>
      <c r="G181" s="207"/>
      <c r="H181" s="134"/>
      <c r="I181" s="134"/>
      <c r="J181" s="209"/>
      <c r="K181" s="272"/>
      <c r="L181" s="207"/>
      <c r="M181" s="95"/>
      <c r="N181" s="95"/>
      <c r="O181" s="95"/>
      <c r="P181" s="291"/>
      <c r="Q181" s="115"/>
      <c r="R181" s="126"/>
      <c r="S181" s="104"/>
      <c r="T181" s="104"/>
      <c r="U181" s="104"/>
      <c r="V181" s="104"/>
    </row>
    <row r="182" spans="1:22">
      <c r="A182" s="209"/>
      <c r="B182" s="211"/>
      <c r="C182" s="213"/>
      <c r="D182" s="215"/>
      <c r="E182" s="217"/>
      <c r="F182" s="206"/>
      <c r="G182" s="207"/>
      <c r="H182" s="134"/>
      <c r="I182" s="134"/>
      <c r="J182" s="209"/>
      <c r="K182" s="272"/>
      <c r="L182" s="207"/>
      <c r="M182" s="95"/>
      <c r="N182" s="95"/>
      <c r="O182" s="95"/>
      <c r="P182" s="291"/>
      <c r="Q182" s="115"/>
      <c r="R182" s="126"/>
      <c r="S182" s="104"/>
      <c r="T182" s="104"/>
      <c r="U182" s="104"/>
      <c r="V182" s="104"/>
    </row>
    <row r="183" spans="1:22">
      <c r="A183" s="209"/>
      <c r="B183" s="211"/>
      <c r="C183" s="213"/>
      <c r="D183" s="215"/>
      <c r="E183" s="217"/>
      <c r="F183" s="206"/>
      <c r="G183" s="207"/>
      <c r="H183" s="134"/>
      <c r="I183" s="134"/>
      <c r="J183" s="209"/>
      <c r="K183" s="272"/>
      <c r="L183" s="207"/>
      <c r="M183" s="95"/>
      <c r="N183" s="95"/>
      <c r="O183" s="95"/>
      <c r="P183" s="291"/>
      <c r="Q183" s="115"/>
      <c r="R183" s="126"/>
      <c r="S183" s="104"/>
      <c r="T183" s="104"/>
      <c r="U183" s="104"/>
      <c r="V183" s="104"/>
    </row>
    <row r="184" spans="1:22">
      <c r="A184" s="209"/>
      <c r="B184" s="211"/>
      <c r="C184" s="213"/>
      <c r="D184" s="215"/>
      <c r="E184" s="217"/>
      <c r="F184" s="206"/>
      <c r="G184" s="207"/>
      <c r="H184" s="134"/>
      <c r="I184" s="134"/>
      <c r="J184" s="209"/>
      <c r="K184" s="272"/>
      <c r="L184" s="207"/>
      <c r="M184" s="95"/>
      <c r="N184" s="95"/>
      <c r="O184" s="95"/>
      <c r="P184" s="291"/>
      <c r="Q184" s="115"/>
      <c r="R184" s="126"/>
      <c r="S184" s="104"/>
      <c r="T184" s="104"/>
      <c r="U184" s="104"/>
      <c r="V184" s="104"/>
    </row>
    <row r="185" spans="1:22">
      <c r="A185" s="209"/>
      <c r="B185" s="211"/>
      <c r="C185" s="213"/>
      <c r="D185" s="215"/>
      <c r="E185" s="217"/>
      <c r="F185" s="206"/>
      <c r="G185" s="207"/>
      <c r="H185" s="134"/>
      <c r="I185" s="134"/>
      <c r="J185" s="209"/>
      <c r="K185" s="272"/>
      <c r="L185" s="207"/>
      <c r="M185" s="95"/>
      <c r="N185" s="95"/>
      <c r="O185" s="95"/>
      <c r="P185" s="291"/>
      <c r="Q185" s="115"/>
      <c r="R185" s="126"/>
      <c r="S185" s="104"/>
      <c r="T185" s="104"/>
      <c r="U185" s="104"/>
      <c r="V185" s="104"/>
    </row>
    <row r="186" spans="1:22">
      <c r="A186" s="209"/>
      <c r="B186" s="211"/>
      <c r="C186" s="214"/>
      <c r="D186" s="215"/>
      <c r="E186" s="218"/>
      <c r="F186" s="206"/>
      <c r="G186" s="207"/>
      <c r="H186" s="134"/>
      <c r="I186" s="134"/>
      <c r="J186" s="209"/>
      <c r="K186" s="273"/>
      <c r="L186" s="207"/>
      <c r="M186" s="96"/>
      <c r="N186" s="96"/>
      <c r="O186" s="96"/>
      <c r="P186" s="292"/>
      <c r="Q186" s="115"/>
      <c r="R186" s="114"/>
      <c r="S186" s="104"/>
      <c r="T186" s="104"/>
      <c r="U186" s="104"/>
      <c r="V186" s="104"/>
    </row>
    <row r="187" spans="1:22">
      <c r="A187" s="209" t="s">
        <v>46</v>
      </c>
      <c r="B187" s="211" t="s">
        <v>47</v>
      </c>
      <c r="C187" s="212"/>
      <c r="D187" s="215"/>
      <c r="E187" s="216">
        <v>10</v>
      </c>
      <c r="F187" s="206">
        <v>7.01</v>
      </c>
      <c r="G187" s="207">
        <f>F187*25</f>
        <v>175.25</v>
      </c>
      <c r="H187" s="134">
        <f t="shared" ref="H187" si="9">2500/10000*25</f>
        <v>6.25</v>
      </c>
      <c r="I187" s="134">
        <f t="shared" ref="I187" si="10">(G187+H187)*3.7/100</f>
        <v>6.7155000000000005</v>
      </c>
      <c r="J187" s="209">
        <v>0</v>
      </c>
      <c r="K187" s="271">
        <f>SUM(G187:J194)</f>
        <v>188.21549999999999</v>
      </c>
      <c r="L187" s="207">
        <v>155.46</v>
      </c>
      <c r="M187" s="94"/>
      <c r="N187" s="94"/>
      <c r="O187" s="94"/>
      <c r="P187" s="290">
        <v>329</v>
      </c>
      <c r="Q187" s="116">
        <f>K187*1.53</f>
        <v>287.96971500000001</v>
      </c>
      <c r="R187" s="125">
        <f>(Q187-K187)/Q187</f>
        <v>0.34640522875816998</v>
      </c>
      <c r="S187" s="104"/>
      <c r="T187" s="104"/>
      <c r="U187" s="104"/>
      <c r="V187" s="104"/>
    </row>
    <row r="188" spans="1:22">
      <c r="A188" s="209"/>
      <c r="B188" s="211"/>
      <c r="C188" s="213"/>
      <c r="D188" s="215"/>
      <c r="E188" s="217"/>
      <c r="F188" s="206"/>
      <c r="G188" s="207"/>
      <c r="H188" s="134"/>
      <c r="I188" s="134"/>
      <c r="J188" s="209"/>
      <c r="K188" s="272"/>
      <c r="L188" s="207"/>
      <c r="M188" s="95"/>
      <c r="N188" s="95"/>
      <c r="O188" s="95"/>
      <c r="P188" s="291"/>
      <c r="Q188" s="115"/>
      <c r="R188" s="126"/>
      <c r="S188" s="104"/>
      <c r="T188" s="104"/>
      <c r="U188" s="104"/>
      <c r="V188" s="104"/>
    </row>
    <row r="189" spans="1:22">
      <c r="A189" s="209"/>
      <c r="B189" s="211"/>
      <c r="C189" s="213"/>
      <c r="D189" s="215"/>
      <c r="E189" s="217"/>
      <c r="F189" s="206"/>
      <c r="G189" s="207"/>
      <c r="H189" s="134"/>
      <c r="I189" s="134"/>
      <c r="J189" s="209"/>
      <c r="K189" s="272"/>
      <c r="L189" s="207"/>
      <c r="M189" s="95"/>
      <c r="N189" s="95"/>
      <c r="O189" s="95"/>
      <c r="P189" s="291"/>
      <c r="Q189" s="115"/>
      <c r="R189" s="126"/>
      <c r="S189" s="104"/>
      <c r="T189" s="104"/>
      <c r="U189" s="104"/>
      <c r="V189" s="104"/>
    </row>
    <row r="190" spans="1:22">
      <c r="A190" s="209"/>
      <c r="B190" s="211"/>
      <c r="C190" s="213"/>
      <c r="D190" s="215"/>
      <c r="E190" s="217"/>
      <c r="F190" s="206"/>
      <c r="G190" s="207"/>
      <c r="H190" s="134"/>
      <c r="I190" s="134"/>
      <c r="J190" s="209"/>
      <c r="K190" s="272"/>
      <c r="L190" s="207"/>
      <c r="M190" s="95"/>
      <c r="N190" s="95"/>
      <c r="O190" s="95"/>
      <c r="P190" s="291"/>
      <c r="Q190" s="115"/>
      <c r="R190" s="126"/>
      <c r="S190" s="104"/>
      <c r="T190" s="104"/>
      <c r="U190" s="104"/>
      <c r="V190" s="104"/>
    </row>
    <row r="191" spans="1:22">
      <c r="A191" s="209"/>
      <c r="B191" s="211"/>
      <c r="C191" s="213"/>
      <c r="D191" s="215"/>
      <c r="E191" s="217"/>
      <c r="F191" s="206"/>
      <c r="G191" s="207"/>
      <c r="H191" s="134"/>
      <c r="I191" s="134"/>
      <c r="J191" s="209"/>
      <c r="K191" s="272"/>
      <c r="L191" s="207"/>
      <c r="M191" s="95"/>
      <c r="N191" s="95"/>
      <c r="O191" s="95"/>
      <c r="P191" s="291"/>
      <c r="Q191" s="115"/>
      <c r="R191" s="126"/>
      <c r="S191" s="104"/>
      <c r="T191" s="104"/>
      <c r="U191" s="104"/>
      <c r="V191" s="104"/>
    </row>
    <row r="192" spans="1:22">
      <c r="A192" s="209"/>
      <c r="B192" s="211"/>
      <c r="C192" s="213"/>
      <c r="D192" s="215"/>
      <c r="E192" s="217"/>
      <c r="F192" s="206"/>
      <c r="G192" s="207"/>
      <c r="H192" s="134"/>
      <c r="I192" s="134"/>
      <c r="J192" s="209"/>
      <c r="K192" s="272"/>
      <c r="L192" s="207"/>
      <c r="M192" s="95"/>
      <c r="N192" s="95"/>
      <c r="O192" s="95"/>
      <c r="P192" s="291"/>
      <c r="Q192" s="115"/>
      <c r="R192" s="126"/>
      <c r="S192" s="104"/>
      <c r="T192" s="104"/>
      <c r="U192" s="104"/>
      <c r="V192" s="104"/>
    </row>
    <row r="193" spans="1:22">
      <c r="A193" s="209"/>
      <c r="B193" s="211"/>
      <c r="C193" s="213"/>
      <c r="D193" s="215"/>
      <c r="E193" s="217"/>
      <c r="F193" s="206"/>
      <c r="G193" s="207"/>
      <c r="H193" s="134"/>
      <c r="I193" s="134"/>
      <c r="J193" s="209"/>
      <c r="K193" s="272"/>
      <c r="L193" s="207"/>
      <c r="M193" s="95"/>
      <c r="N193" s="95"/>
      <c r="O193" s="95"/>
      <c r="P193" s="291"/>
      <c r="Q193" s="115"/>
      <c r="R193" s="126"/>
      <c r="S193" s="104"/>
      <c r="T193" s="104"/>
      <c r="U193" s="104"/>
      <c r="V193" s="104"/>
    </row>
    <row r="194" spans="1:22">
      <c r="A194" s="209"/>
      <c r="B194" s="211"/>
      <c r="C194" s="214"/>
      <c r="D194" s="215"/>
      <c r="E194" s="218"/>
      <c r="F194" s="206"/>
      <c r="G194" s="207"/>
      <c r="H194" s="134"/>
      <c r="I194" s="134"/>
      <c r="J194" s="209"/>
      <c r="K194" s="273"/>
      <c r="L194" s="207"/>
      <c r="M194" s="96"/>
      <c r="N194" s="96"/>
      <c r="O194" s="96"/>
      <c r="P194" s="292"/>
      <c r="Q194" s="115"/>
      <c r="R194" s="114"/>
      <c r="S194" s="104"/>
      <c r="T194" s="104"/>
      <c r="U194" s="104"/>
      <c r="V194" s="104"/>
    </row>
    <row r="195" spans="1:22">
      <c r="A195" s="209" t="s">
        <v>48</v>
      </c>
      <c r="B195" s="211" t="s">
        <v>49</v>
      </c>
      <c r="C195" s="212"/>
      <c r="D195" s="215"/>
      <c r="E195" s="216">
        <v>25</v>
      </c>
      <c r="F195" s="206">
        <v>7.01</v>
      </c>
      <c r="G195" s="207">
        <f>F195*25</f>
        <v>175.25</v>
      </c>
      <c r="H195" s="134">
        <f t="shared" ref="H195" si="11">2500/10000*25</f>
        <v>6.25</v>
      </c>
      <c r="I195" s="134">
        <f t="shared" ref="I195" si="12">(G195+H195)*3.7/100</f>
        <v>6.7155000000000005</v>
      </c>
      <c r="J195" s="209">
        <v>0</v>
      </c>
      <c r="K195" s="271">
        <f>SUM(G195:J202)</f>
        <v>188.21549999999999</v>
      </c>
      <c r="L195" s="207"/>
      <c r="M195" s="94"/>
      <c r="N195" s="94"/>
      <c r="O195" s="94"/>
      <c r="P195" s="290"/>
      <c r="Q195" s="116">
        <f>K195*1.53</f>
        <v>287.96971500000001</v>
      </c>
      <c r="R195" s="125">
        <f>(Q195-K195)/Q195</f>
        <v>0.34640522875816998</v>
      </c>
      <c r="S195" s="104"/>
      <c r="T195" s="104"/>
      <c r="U195" s="104"/>
      <c r="V195" s="104"/>
    </row>
    <row r="196" spans="1:22">
      <c r="A196" s="209"/>
      <c r="B196" s="211"/>
      <c r="C196" s="213"/>
      <c r="D196" s="215"/>
      <c r="E196" s="217"/>
      <c r="F196" s="206"/>
      <c r="G196" s="207"/>
      <c r="H196" s="134"/>
      <c r="I196" s="134"/>
      <c r="J196" s="209"/>
      <c r="K196" s="272"/>
      <c r="L196" s="207"/>
      <c r="M196" s="95"/>
      <c r="N196" s="95"/>
      <c r="O196" s="95"/>
      <c r="P196" s="291"/>
      <c r="Q196" s="115"/>
      <c r="R196" s="126"/>
      <c r="S196" s="104"/>
      <c r="T196" s="104"/>
      <c r="U196" s="104"/>
      <c r="V196" s="104"/>
    </row>
    <row r="197" spans="1:22">
      <c r="A197" s="209"/>
      <c r="B197" s="211"/>
      <c r="C197" s="213"/>
      <c r="D197" s="215"/>
      <c r="E197" s="217"/>
      <c r="F197" s="206"/>
      <c r="G197" s="207"/>
      <c r="H197" s="134"/>
      <c r="I197" s="134"/>
      <c r="J197" s="209"/>
      <c r="K197" s="272"/>
      <c r="L197" s="207"/>
      <c r="M197" s="95"/>
      <c r="N197" s="95"/>
      <c r="O197" s="95"/>
      <c r="P197" s="291"/>
      <c r="Q197" s="115"/>
      <c r="R197" s="126"/>
      <c r="S197" s="104"/>
      <c r="T197" s="104"/>
      <c r="U197" s="104"/>
      <c r="V197" s="104"/>
    </row>
    <row r="198" spans="1:22">
      <c r="A198" s="209"/>
      <c r="B198" s="211"/>
      <c r="C198" s="213"/>
      <c r="D198" s="215"/>
      <c r="E198" s="217"/>
      <c r="F198" s="206"/>
      <c r="G198" s="207"/>
      <c r="H198" s="134"/>
      <c r="I198" s="134"/>
      <c r="J198" s="209"/>
      <c r="K198" s="272"/>
      <c r="L198" s="207"/>
      <c r="M198" s="95"/>
      <c r="N198" s="95"/>
      <c r="O198" s="95"/>
      <c r="P198" s="291"/>
      <c r="Q198" s="115"/>
      <c r="R198" s="126"/>
      <c r="S198" s="104"/>
      <c r="T198" s="104"/>
      <c r="U198" s="104"/>
      <c r="V198" s="104"/>
    </row>
    <row r="199" spans="1:22">
      <c r="A199" s="209"/>
      <c r="B199" s="211"/>
      <c r="C199" s="213"/>
      <c r="D199" s="215"/>
      <c r="E199" s="217"/>
      <c r="F199" s="206"/>
      <c r="G199" s="207"/>
      <c r="H199" s="134"/>
      <c r="I199" s="134"/>
      <c r="J199" s="209"/>
      <c r="K199" s="272"/>
      <c r="L199" s="207"/>
      <c r="M199" s="95"/>
      <c r="N199" s="95"/>
      <c r="O199" s="95"/>
      <c r="P199" s="291"/>
      <c r="Q199" s="115"/>
      <c r="R199" s="126"/>
      <c r="S199" s="104"/>
      <c r="T199" s="104"/>
      <c r="U199" s="104"/>
      <c r="V199" s="104"/>
    </row>
    <row r="200" spans="1:22">
      <c r="A200" s="209"/>
      <c r="B200" s="211"/>
      <c r="C200" s="213"/>
      <c r="D200" s="215"/>
      <c r="E200" s="217"/>
      <c r="F200" s="206"/>
      <c r="G200" s="207"/>
      <c r="H200" s="134"/>
      <c r="I200" s="134"/>
      <c r="J200" s="209"/>
      <c r="K200" s="272"/>
      <c r="L200" s="207"/>
      <c r="M200" s="95"/>
      <c r="N200" s="95"/>
      <c r="O200" s="95"/>
      <c r="P200" s="291"/>
      <c r="Q200" s="115"/>
      <c r="R200" s="126"/>
      <c r="S200" s="104"/>
      <c r="T200" s="104"/>
      <c r="U200" s="104"/>
      <c r="V200" s="104"/>
    </row>
    <row r="201" spans="1:22">
      <c r="A201" s="209"/>
      <c r="B201" s="211"/>
      <c r="C201" s="213"/>
      <c r="D201" s="215"/>
      <c r="E201" s="217"/>
      <c r="F201" s="206"/>
      <c r="G201" s="207"/>
      <c r="H201" s="134"/>
      <c r="I201" s="134"/>
      <c r="J201" s="209"/>
      <c r="K201" s="272"/>
      <c r="L201" s="207"/>
      <c r="M201" s="95"/>
      <c r="N201" s="95"/>
      <c r="O201" s="95"/>
      <c r="P201" s="291"/>
      <c r="Q201" s="115"/>
      <c r="R201" s="126"/>
      <c r="S201" s="104"/>
      <c r="T201" s="104"/>
      <c r="U201" s="104"/>
      <c r="V201" s="104"/>
    </row>
    <row r="202" spans="1:22">
      <c r="A202" s="209"/>
      <c r="B202" s="211"/>
      <c r="C202" s="214"/>
      <c r="D202" s="215"/>
      <c r="E202" s="218"/>
      <c r="F202" s="206"/>
      <c r="G202" s="207"/>
      <c r="H202" s="134"/>
      <c r="I202" s="134"/>
      <c r="J202" s="209"/>
      <c r="K202" s="273"/>
      <c r="L202" s="207"/>
      <c r="M202" s="96"/>
      <c r="N202" s="96"/>
      <c r="O202" s="96"/>
      <c r="P202" s="292"/>
      <c r="Q202" s="115"/>
      <c r="R202" s="114"/>
      <c r="S202" s="104"/>
      <c r="T202" s="104"/>
      <c r="U202" s="104"/>
      <c r="V202" s="104"/>
    </row>
    <row r="203" spans="1:22">
      <c r="A203" s="135" t="s">
        <v>50</v>
      </c>
      <c r="B203" s="164" t="s">
        <v>51</v>
      </c>
      <c r="C203" s="165"/>
      <c r="D203" s="148"/>
      <c r="E203" s="179">
        <v>20</v>
      </c>
      <c r="F203" s="147">
        <v>4.34</v>
      </c>
      <c r="G203" s="191">
        <f>F203*25</f>
        <v>108.5</v>
      </c>
      <c r="H203" s="134">
        <f>2500/15000*25</f>
        <v>4.1666666666666661</v>
      </c>
      <c r="I203" s="134">
        <f>(G203+H203)*3.7/100</f>
        <v>4.1686666666666676</v>
      </c>
      <c r="J203" s="135">
        <v>0</v>
      </c>
      <c r="K203" s="136">
        <f t="shared" ref="K203" si="13">SUM(G203:J210)</f>
        <v>116.83533333333334</v>
      </c>
      <c r="L203" s="191">
        <v>349</v>
      </c>
      <c r="M203" s="87"/>
      <c r="N203" s="87"/>
      <c r="O203" s="87"/>
      <c r="P203" s="280">
        <v>184.21</v>
      </c>
      <c r="Q203" s="116">
        <f>K203*1.53</f>
        <v>178.75806</v>
      </c>
      <c r="R203" s="125">
        <f>(Q203-K203)/Q203</f>
        <v>0.34640522875816993</v>
      </c>
      <c r="S203" s="104"/>
      <c r="T203" s="104"/>
      <c r="U203" s="104"/>
      <c r="V203" s="104"/>
    </row>
    <row r="204" spans="1:22">
      <c r="A204" s="135"/>
      <c r="B204" s="164"/>
      <c r="C204" s="166"/>
      <c r="D204" s="148"/>
      <c r="E204" s="180"/>
      <c r="F204" s="147"/>
      <c r="G204" s="191"/>
      <c r="H204" s="134"/>
      <c r="I204" s="134"/>
      <c r="J204" s="135"/>
      <c r="K204" s="137"/>
      <c r="L204" s="191"/>
      <c r="M204" s="85"/>
      <c r="N204" s="85"/>
      <c r="O204" s="85"/>
      <c r="P204" s="278"/>
      <c r="Q204" s="115"/>
      <c r="R204" s="126"/>
      <c r="S204" s="104"/>
      <c r="T204" s="104"/>
      <c r="U204" s="104"/>
      <c r="V204" s="104"/>
    </row>
    <row r="205" spans="1:22">
      <c r="A205" s="135"/>
      <c r="B205" s="164"/>
      <c r="C205" s="166"/>
      <c r="D205" s="148"/>
      <c r="E205" s="180"/>
      <c r="F205" s="147"/>
      <c r="G205" s="191"/>
      <c r="H205" s="134"/>
      <c r="I205" s="134"/>
      <c r="J205" s="135"/>
      <c r="K205" s="137"/>
      <c r="L205" s="191"/>
      <c r="M205" s="85"/>
      <c r="N205" s="85"/>
      <c r="O205" s="85"/>
      <c r="P205" s="278"/>
      <c r="Q205" s="115"/>
      <c r="R205" s="126"/>
      <c r="S205" s="104"/>
      <c r="T205" s="104"/>
      <c r="U205" s="104"/>
      <c r="V205" s="104"/>
    </row>
    <row r="206" spans="1:22">
      <c r="A206" s="135"/>
      <c r="B206" s="164"/>
      <c r="C206" s="166"/>
      <c r="D206" s="148"/>
      <c r="E206" s="180"/>
      <c r="F206" s="147"/>
      <c r="G206" s="191"/>
      <c r="H206" s="134"/>
      <c r="I206" s="134"/>
      <c r="J206" s="135"/>
      <c r="K206" s="137"/>
      <c r="L206" s="191"/>
      <c r="M206" s="85"/>
      <c r="N206" s="85"/>
      <c r="O206" s="85"/>
      <c r="P206" s="278"/>
      <c r="Q206" s="115"/>
      <c r="R206" s="126"/>
      <c r="S206" s="104"/>
      <c r="T206" s="104"/>
      <c r="U206" s="104"/>
      <c r="V206" s="104"/>
    </row>
    <row r="207" spans="1:22">
      <c r="A207" s="135"/>
      <c r="B207" s="164"/>
      <c r="C207" s="166"/>
      <c r="D207" s="148"/>
      <c r="E207" s="180"/>
      <c r="F207" s="147"/>
      <c r="G207" s="191"/>
      <c r="H207" s="134"/>
      <c r="I207" s="134"/>
      <c r="J207" s="135"/>
      <c r="K207" s="137"/>
      <c r="L207" s="191"/>
      <c r="M207" s="85"/>
      <c r="N207" s="85"/>
      <c r="O207" s="85"/>
      <c r="P207" s="278"/>
      <c r="Q207" s="115"/>
      <c r="R207" s="126"/>
      <c r="S207" s="104"/>
      <c r="T207" s="104"/>
      <c r="U207" s="104"/>
      <c r="V207" s="104"/>
    </row>
    <row r="208" spans="1:22">
      <c r="A208" s="135"/>
      <c r="B208" s="164"/>
      <c r="C208" s="166"/>
      <c r="D208" s="148"/>
      <c r="E208" s="180"/>
      <c r="F208" s="147"/>
      <c r="G208" s="191"/>
      <c r="H208" s="134"/>
      <c r="I208" s="134"/>
      <c r="J208" s="135"/>
      <c r="K208" s="137"/>
      <c r="L208" s="191"/>
      <c r="M208" s="85"/>
      <c r="N208" s="85"/>
      <c r="O208" s="85"/>
      <c r="P208" s="278"/>
      <c r="Q208" s="115"/>
      <c r="R208" s="126"/>
      <c r="S208" s="104"/>
      <c r="T208" s="104"/>
      <c r="U208" s="104"/>
      <c r="V208" s="104"/>
    </row>
    <row r="209" spans="1:22">
      <c r="A209" s="135"/>
      <c r="B209" s="164"/>
      <c r="C209" s="166"/>
      <c r="D209" s="148"/>
      <c r="E209" s="180"/>
      <c r="F209" s="147"/>
      <c r="G209" s="191"/>
      <c r="H209" s="134"/>
      <c r="I209" s="134"/>
      <c r="J209" s="135"/>
      <c r="K209" s="137"/>
      <c r="L209" s="191"/>
      <c r="M209" s="85"/>
      <c r="N209" s="85"/>
      <c r="O209" s="85"/>
      <c r="P209" s="278"/>
      <c r="Q209" s="115"/>
      <c r="R209" s="126"/>
      <c r="S209" s="104"/>
      <c r="T209" s="104"/>
      <c r="U209" s="104"/>
      <c r="V209" s="104"/>
    </row>
    <row r="210" spans="1:22">
      <c r="A210" s="135"/>
      <c r="B210" s="164"/>
      <c r="C210" s="167"/>
      <c r="D210" s="148"/>
      <c r="E210" s="181"/>
      <c r="F210" s="147"/>
      <c r="G210" s="191"/>
      <c r="H210" s="134"/>
      <c r="I210" s="134"/>
      <c r="J210" s="135"/>
      <c r="K210" s="138"/>
      <c r="L210" s="191"/>
      <c r="M210" s="86"/>
      <c r="N210" s="86"/>
      <c r="O210" s="86"/>
      <c r="P210" s="279"/>
      <c r="Q210" s="115"/>
      <c r="R210" s="114"/>
      <c r="S210" s="104"/>
      <c r="T210" s="104"/>
      <c r="U210" s="104"/>
      <c r="V210" s="104"/>
    </row>
    <row r="211" spans="1:22">
      <c r="A211" s="135" t="s">
        <v>52</v>
      </c>
      <c r="B211" s="164" t="s">
        <v>53</v>
      </c>
      <c r="C211" s="165"/>
      <c r="D211" s="148"/>
      <c r="E211" s="179">
        <v>20</v>
      </c>
      <c r="F211" s="147">
        <v>5.1100000000000003</v>
      </c>
      <c r="G211" s="191">
        <f>F211*25</f>
        <v>127.75000000000001</v>
      </c>
      <c r="H211" s="134">
        <f t="shared" ref="H211" si="14">2500/15000*25</f>
        <v>4.1666666666666661</v>
      </c>
      <c r="I211" s="134">
        <f>(G211+H211)*3.7/100</f>
        <v>4.8809166666666677</v>
      </c>
      <c r="J211" s="135">
        <v>0</v>
      </c>
      <c r="K211" s="136">
        <f t="shared" ref="K211" si="15">SUM(G211:J218)</f>
        <v>136.79758333333336</v>
      </c>
      <c r="L211" s="191"/>
      <c r="M211" s="87"/>
      <c r="N211" s="87"/>
      <c r="O211" s="87"/>
      <c r="P211" s="280"/>
      <c r="Q211" s="116">
        <f>K211*1.53</f>
        <v>209.30030250000004</v>
      </c>
      <c r="R211" s="125">
        <f>(Q211-K211)/Q211</f>
        <v>0.34640522875816993</v>
      </c>
      <c r="S211" s="104"/>
      <c r="T211" s="104"/>
      <c r="U211" s="104"/>
      <c r="V211" s="104"/>
    </row>
    <row r="212" spans="1:22">
      <c r="A212" s="135"/>
      <c r="B212" s="164"/>
      <c r="C212" s="166"/>
      <c r="D212" s="148"/>
      <c r="E212" s="180"/>
      <c r="F212" s="147"/>
      <c r="G212" s="191"/>
      <c r="H212" s="134"/>
      <c r="I212" s="134"/>
      <c r="J212" s="135"/>
      <c r="K212" s="137"/>
      <c r="L212" s="191"/>
      <c r="M212" s="85"/>
      <c r="N212" s="85"/>
      <c r="O212" s="85"/>
      <c r="P212" s="278"/>
      <c r="Q212" s="115"/>
      <c r="R212" s="126"/>
      <c r="S212" s="104"/>
      <c r="T212" s="104"/>
      <c r="U212" s="104"/>
      <c r="V212" s="104"/>
    </row>
    <row r="213" spans="1:22">
      <c r="A213" s="135"/>
      <c r="B213" s="164"/>
      <c r="C213" s="166"/>
      <c r="D213" s="148"/>
      <c r="E213" s="180"/>
      <c r="F213" s="147"/>
      <c r="G213" s="191"/>
      <c r="H213" s="134"/>
      <c r="I213" s="134"/>
      <c r="J213" s="135"/>
      <c r="K213" s="137"/>
      <c r="L213" s="191"/>
      <c r="M213" s="85"/>
      <c r="N213" s="85"/>
      <c r="O213" s="85"/>
      <c r="P213" s="278"/>
      <c r="Q213" s="115"/>
      <c r="R213" s="126"/>
      <c r="S213" s="104"/>
      <c r="T213" s="104"/>
      <c r="U213" s="104"/>
      <c r="V213" s="104"/>
    </row>
    <row r="214" spans="1:22">
      <c r="A214" s="135"/>
      <c r="B214" s="164"/>
      <c r="C214" s="166"/>
      <c r="D214" s="148"/>
      <c r="E214" s="180"/>
      <c r="F214" s="147"/>
      <c r="G214" s="191"/>
      <c r="H214" s="134"/>
      <c r="I214" s="134"/>
      <c r="J214" s="135"/>
      <c r="K214" s="137"/>
      <c r="L214" s="191"/>
      <c r="M214" s="85"/>
      <c r="N214" s="85"/>
      <c r="O214" s="85"/>
      <c r="P214" s="278"/>
      <c r="Q214" s="115"/>
      <c r="R214" s="126"/>
      <c r="S214" s="104"/>
      <c r="T214" s="104"/>
      <c r="U214" s="104"/>
      <c r="V214" s="104"/>
    </row>
    <row r="215" spans="1:22">
      <c r="A215" s="135"/>
      <c r="B215" s="164"/>
      <c r="C215" s="166"/>
      <c r="D215" s="148"/>
      <c r="E215" s="180"/>
      <c r="F215" s="147"/>
      <c r="G215" s="191"/>
      <c r="H215" s="134"/>
      <c r="I215" s="134"/>
      <c r="J215" s="135"/>
      <c r="K215" s="137"/>
      <c r="L215" s="191"/>
      <c r="M215" s="85"/>
      <c r="N215" s="85"/>
      <c r="O215" s="85"/>
      <c r="P215" s="278"/>
      <c r="Q215" s="115"/>
      <c r="R215" s="126"/>
      <c r="S215" s="104"/>
      <c r="T215" s="104"/>
      <c r="U215" s="104"/>
      <c r="V215" s="104"/>
    </row>
    <row r="216" spans="1:22">
      <c r="A216" s="135"/>
      <c r="B216" s="164"/>
      <c r="C216" s="166"/>
      <c r="D216" s="148"/>
      <c r="E216" s="180"/>
      <c r="F216" s="147"/>
      <c r="G216" s="191"/>
      <c r="H216" s="134"/>
      <c r="I216" s="134"/>
      <c r="J216" s="135"/>
      <c r="K216" s="137"/>
      <c r="L216" s="191"/>
      <c r="M216" s="85"/>
      <c r="N216" s="85"/>
      <c r="O216" s="85"/>
      <c r="P216" s="278"/>
      <c r="Q216" s="115"/>
      <c r="R216" s="126"/>
      <c r="S216" s="104"/>
      <c r="T216" s="104"/>
      <c r="U216" s="104"/>
      <c r="V216" s="104"/>
    </row>
    <row r="217" spans="1:22">
      <c r="A217" s="135"/>
      <c r="B217" s="164"/>
      <c r="C217" s="166"/>
      <c r="D217" s="148"/>
      <c r="E217" s="180"/>
      <c r="F217" s="147"/>
      <c r="G217" s="191"/>
      <c r="H217" s="134"/>
      <c r="I217" s="134"/>
      <c r="J217" s="135"/>
      <c r="K217" s="137"/>
      <c r="L217" s="191"/>
      <c r="M217" s="85"/>
      <c r="N217" s="85"/>
      <c r="O217" s="85"/>
      <c r="P217" s="278"/>
      <c r="Q217" s="115"/>
      <c r="R217" s="126"/>
      <c r="S217" s="104"/>
      <c r="T217" s="104"/>
      <c r="U217" s="104"/>
      <c r="V217" s="104"/>
    </row>
    <row r="218" spans="1:22">
      <c r="A218" s="135"/>
      <c r="B218" s="164"/>
      <c r="C218" s="167"/>
      <c r="D218" s="148"/>
      <c r="E218" s="181"/>
      <c r="F218" s="147"/>
      <c r="G218" s="191"/>
      <c r="H218" s="134"/>
      <c r="I218" s="134"/>
      <c r="J218" s="135"/>
      <c r="K218" s="138"/>
      <c r="L218" s="191"/>
      <c r="M218" s="86"/>
      <c r="N218" s="86"/>
      <c r="O218" s="86"/>
      <c r="P218" s="279"/>
      <c r="Q218" s="115"/>
      <c r="R218" s="114"/>
      <c r="S218" s="104"/>
      <c r="T218" s="104"/>
      <c r="U218" s="104"/>
      <c r="V218" s="104"/>
    </row>
    <row r="219" spans="1:22">
      <c r="A219" s="135" t="s">
        <v>54</v>
      </c>
      <c r="B219" s="164" t="s">
        <v>55</v>
      </c>
      <c r="C219" s="165"/>
      <c r="D219" s="148"/>
      <c r="E219" s="179">
        <v>100</v>
      </c>
      <c r="F219" s="147">
        <v>2.42</v>
      </c>
      <c r="G219" s="191">
        <f>F219*25</f>
        <v>60.5</v>
      </c>
      <c r="H219" s="134">
        <f t="shared" ref="H219" si="16">2500/15000*25</f>
        <v>4.1666666666666661</v>
      </c>
      <c r="I219" s="134">
        <f>(G219+H219)*3.7/100</f>
        <v>2.3926666666666669</v>
      </c>
      <c r="J219" s="135">
        <v>0</v>
      </c>
      <c r="K219" s="136">
        <f t="shared" ref="K219" si="17">SUM(G219:J226)</f>
        <v>67.059333333333342</v>
      </c>
      <c r="L219" s="191">
        <v>199</v>
      </c>
      <c r="M219" s="87"/>
      <c r="N219" s="87"/>
      <c r="O219" s="87"/>
      <c r="P219" s="280">
        <v>100.09</v>
      </c>
      <c r="Q219" s="116">
        <f>K219*1.53</f>
        <v>102.60078000000001</v>
      </c>
      <c r="R219" s="125">
        <f>(Q219-K219)/Q219</f>
        <v>0.34640522875816993</v>
      </c>
      <c r="S219" s="104"/>
      <c r="T219" s="104"/>
      <c r="U219" s="104"/>
      <c r="V219" s="104"/>
    </row>
    <row r="220" spans="1:22">
      <c r="A220" s="135"/>
      <c r="B220" s="164"/>
      <c r="C220" s="166"/>
      <c r="D220" s="148"/>
      <c r="E220" s="180"/>
      <c r="F220" s="147"/>
      <c r="G220" s="191"/>
      <c r="H220" s="134"/>
      <c r="I220" s="134"/>
      <c r="J220" s="135"/>
      <c r="K220" s="137"/>
      <c r="L220" s="191"/>
      <c r="M220" s="85"/>
      <c r="N220" s="85"/>
      <c r="O220" s="85"/>
      <c r="P220" s="278"/>
      <c r="Q220" s="115"/>
      <c r="R220" s="126"/>
      <c r="S220" s="104"/>
      <c r="T220" s="104"/>
      <c r="U220" s="104"/>
      <c r="V220" s="104"/>
    </row>
    <row r="221" spans="1:22">
      <c r="A221" s="135"/>
      <c r="B221" s="164"/>
      <c r="C221" s="166"/>
      <c r="D221" s="148"/>
      <c r="E221" s="180"/>
      <c r="F221" s="147"/>
      <c r="G221" s="191"/>
      <c r="H221" s="134"/>
      <c r="I221" s="134"/>
      <c r="J221" s="135"/>
      <c r="K221" s="137"/>
      <c r="L221" s="191"/>
      <c r="M221" s="85"/>
      <c r="N221" s="85"/>
      <c r="O221" s="85"/>
      <c r="P221" s="278"/>
      <c r="Q221" s="115"/>
      <c r="R221" s="126"/>
      <c r="S221" s="104"/>
      <c r="T221" s="104"/>
      <c r="U221" s="104"/>
      <c r="V221" s="104"/>
    </row>
    <row r="222" spans="1:22">
      <c r="A222" s="135"/>
      <c r="B222" s="164"/>
      <c r="C222" s="166"/>
      <c r="D222" s="148"/>
      <c r="E222" s="180"/>
      <c r="F222" s="147"/>
      <c r="G222" s="191"/>
      <c r="H222" s="134"/>
      <c r="I222" s="134"/>
      <c r="J222" s="135"/>
      <c r="K222" s="137"/>
      <c r="L222" s="191"/>
      <c r="M222" s="85"/>
      <c r="N222" s="85"/>
      <c r="O222" s="85"/>
      <c r="P222" s="278"/>
      <c r="Q222" s="115"/>
      <c r="R222" s="126"/>
      <c r="S222" s="104"/>
      <c r="T222" s="104"/>
      <c r="U222" s="104"/>
      <c r="V222" s="104"/>
    </row>
    <row r="223" spans="1:22">
      <c r="A223" s="135"/>
      <c r="B223" s="164"/>
      <c r="C223" s="166"/>
      <c r="D223" s="148"/>
      <c r="E223" s="180"/>
      <c r="F223" s="147"/>
      <c r="G223" s="191"/>
      <c r="H223" s="134"/>
      <c r="I223" s="134"/>
      <c r="J223" s="135"/>
      <c r="K223" s="137"/>
      <c r="L223" s="191"/>
      <c r="M223" s="85"/>
      <c r="N223" s="85"/>
      <c r="O223" s="85"/>
      <c r="P223" s="278"/>
      <c r="Q223" s="115"/>
      <c r="R223" s="126"/>
      <c r="S223" s="104"/>
      <c r="T223" s="104"/>
      <c r="U223" s="104"/>
      <c r="V223" s="104"/>
    </row>
    <row r="224" spans="1:22">
      <c r="A224" s="135"/>
      <c r="B224" s="164"/>
      <c r="C224" s="166"/>
      <c r="D224" s="148"/>
      <c r="E224" s="180"/>
      <c r="F224" s="147"/>
      <c r="G224" s="191"/>
      <c r="H224" s="134"/>
      <c r="I224" s="134"/>
      <c r="J224" s="135"/>
      <c r="K224" s="137"/>
      <c r="L224" s="191"/>
      <c r="M224" s="85"/>
      <c r="N224" s="85"/>
      <c r="O224" s="85"/>
      <c r="P224" s="278"/>
      <c r="Q224" s="115"/>
      <c r="R224" s="126"/>
      <c r="S224" s="104"/>
      <c r="T224" s="104"/>
      <c r="U224" s="104"/>
      <c r="V224" s="104"/>
    </row>
    <row r="225" spans="1:22">
      <c r="A225" s="135"/>
      <c r="B225" s="164"/>
      <c r="C225" s="166"/>
      <c r="D225" s="148"/>
      <c r="E225" s="180"/>
      <c r="F225" s="147"/>
      <c r="G225" s="191"/>
      <c r="H225" s="134"/>
      <c r="I225" s="134"/>
      <c r="J225" s="135"/>
      <c r="K225" s="137"/>
      <c r="L225" s="191"/>
      <c r="M225" s="85"/>
      <c r="N225" s="85"/>
      <c r="O225" s="85"/>
      <c r="P225" s="278"/>
      <c r="Q225" s="115"/>
      <c r="R225" s="126"/>
      <c r="S225" s="104"/>
      <c r="T225" s="104"/>
      <c r="U225" s="104"/>
      <c r="V225" s="104"/>
    </row>
    <row r="226" spans="1:22">
      <c r="A226" s="135"/>
      <c r="B226" s="164"/>
      <c r="C226" s="167"/>
      <c r="D226" s="148"/>
      <c r="E226" s="181"/>
      <c r="F226" s="147"/>
      <c r="G226" s="191"/>
      <c r="H226" s="134"/>
      <c r="I226" s="134"/>
      <c r="J226" s="135"/>
      <c r="K226" s="138"/>
      <c r="L226" s="191"/>
      <c r="M226" s="86"/>
      <c r="N226" s="86"/>
      <c r="O226" s="86"/>
      <c r="P226" s="279"/>
      <c r="Q226" s="115"/>
      <c r="R226" s="114"/>
      <c r="S226" s="104"/>
      <c r="T226" s="104"/>
      <c r="U226" s="104"/>
      <c r="V226" s="104"/>
    </row>
    <row r="227" spans="1:22">
      <c r="A227" s="135" t="s">
        <v>56</v>
      </c>
      <c r="B227" s="164" t="s">
        <v>57</v>
      </c>
      <c r="C227" s="165"/>
      <c r="D227" s="148"/>
      <c r="E227" s="179">
        <v>50</v>
      </c>
      <c r="F227" s="147">
        <v>5.17</v>
      </c>
      <c r="G227" s="191">
        <f>F227*25</f>
        <v>129.25</v>
      </c>
      <c r="H227" s="134">
        <f t="shared" ref="H227:H243" si="18">2500/15000*25</f>
        <v>4.1666666666666661</v>
      </c>
      <c r="I227" s="134">
        <f>(G227+H227)*3.7/100</f>
        <v>4.9364166666666662</v>
      </c>
      <c r="J227" s="135">
        <v>0</v>
      </c>
      <c r="K227" s="136">
        <f>SUM(G227:J234)</f>
        <v>138.35308333333333</v>
      </c>
      <c r="L227" s="191">
        <v>339</v>
      </c>
      <c r="M227" s="87"/>
      <c r="N227" s="87"/>
      <c r="O227" s="87"/>
      <c r="P227" s="280">
        <v>190.6</v>
      </c>
      <c r="Q227" s="116">
        <f>K227*1.53</f>
        <v>211.6802175</v>
      </c>
      <c r="R227" s="125">
        <f>(Q227-K227)/Q227</f>
        <v>0.34640522875816993</v>
      </c>
      <c r="S227" s="104"/>
      <c r="T227" s="104"/>
      <c r="U227" s="104"/>
      <c r="V227" s="104"/>
    </row>
    <row r="228" spans="1:22">
      <c r="A228" s="135"/>
      <c r="B228" s="164"/>
      <c r="C228" s="166"/>
      <c r="D228" s="148"/>
      <c r="E228" s="180"/>
      <c r="F228" s="147"/>
      <c r="G228" s="191"/>
      <c r="H228" s="134"/>
      <c r="I228" s="134"/>
      <c r="J228" s="135"/>
      <c r="K228" s="137"/>
      <c r="L228" s="191"/>
      <c r="M228" s="85"/>
      <c r="N228" s="85"/>
      <c r="O228" s="85"/>
      <c r="P228" s="278"/>
      <c r="Q228" s="115"/>
      <c r="R228" s="126"/>
      <c r="S228" s="104"/>
      <c r="T228" s="104"/>
      <c r="U228" s="104"/>
      <c r="V228" s="104"/>
    </row>
    <row r="229" spans="1:22">
      <c r="A229" s="135"/>
      <c r="B229" s="164"/>
      <c r="C229" s="166"/>
      <c r="D229" s="148"/>
      <c r="E229" s="180"/>
      <c r="F229" s="147"/>
      <c r="G229" s="191"/>
      <c r="H229" s="134"/>
      <c r="I229" s="134"/>
      <c r="J229" s="135"/>
      <c r="K229" s="137"/>
      <c r="L229" s="191"/>
      <c r="M229" s="85"/>
      <c r="N229" s="85"/>
      <c r="O229" s="85"/>
      <c r="P229" s="278"/>
      <c r="Q229" s="115"/>
      <c r="R229" s="126"/>
      <c r="S229" s="104"/>
      <c r="T229" s="104"/>
      <c r="U229" s="104"/>
      <c r="V229" s="104"/>
    </row>
    <row r="230" spans="1:22">
      <c r="A230" s="135"/>
      <c r="B230" s="164"/>
      <c r="C230" s="166"/>
      <c r="D230" s="148"/>
      <c r="E230" s="180"/>
      <c r="F230" s="147"/>
      <c r="G230" s="191"/>
      <c r="H230" s="134"/>
      <c r="I230" s="134"/>
      <c r="J230" s="135"/>
      <c r="K230" s="137"/>
      <c r="L230" s="191"/>
      <c r="M230" s="85"/>
      <c r="N230" s="85"/>
      <c r="O230" s="85"/>
      <c r="P230" s="278"/>
      <c r="Q230" s="115"/>
      <c r="R230" s="126"/>
      <c r="S230" s="104"/>
      <c r="T230" s="104"/>
      <c r="U230" s="104"/>
      <c r="V230" s="104"/>
    </row>
    <row r="231" spans="1:22">
      <c r="A231" s="135"/>
      <c r="B231" s="164"/>
      <c r="C231" s="166"/>
      <c r="D231" s="148"/>
      <c r="E231" s="180"/>
      <c r="F231" s="147"/>
      <c r="G231" s="191"/>
      <c r="H231" s="134"/>
      <c r="I231" s="134"/>
      <c r="J231" s="135"/>
      <c r="K231" s="137"/>
      <c r="L231" s="191"/>
      <c r="M231" s="85"/>
      <c r="N231" s="85"/>
      <c r="O231" s="85"/>
      <c r="P231" s="278"/>
      <c r="Q231" s="115"/>
      <c r="R231" s="126"/>
      <c r="S231" s="104"/>
      <c r="T231" s="104"/>
      <c r="U231" s="104"/>
      <c r="V231" s="104"/>
    </row>
    <row r="232" spans="1:22">
      <c r="A232" s="135"/>
      <c r="B232" s="164"/>
      <c r="C232" s="166"/>
      <c r="D232" s="148"/>
      <c r="E232" s="180"/>
      <c r="F232" s="147"/>
      <c r="G232" s="191"/>
      <c r="H232" s="134"/>
      <c r="I232" s="134"/>
      <c r="J232" s="135"/>
      <c r="K232" s="137"/>
      <c r="L232" s="191"/>
      <c r="M232" s="85"/>
      <c r="N232" s="85"/>
      <c r="O232" s="85"/>
      <c r="P232" s="278"/>
      <c r="Q232" s="115"/>
      <c r="R232" s="126"/>
      <c r="S232" s="104"/>
      <c r="T232" s="104"/>
      <c r="U232" s="104"/>
      <c r="V232" s="104"/>
    </row>
    <row r="233" spans="1:22">
      <c r="A233" s="135"/>
      <c r="B233" s="164"/>
      <c r="C233" s="166"/>
      <c r="D233" s="148"/>
      <c r="E233" s="180"/>
      <c r="F233" s="147"/>
      <c r="G233" s="191"/>
      <c r="H233" s="134"/>
      <c r="I233" s="134"/>
      <c r="J233" s="135"/>
      <c r="K233" s="137"/>
      <c r="L233" s="191"/>
      <c r="M233" s="85"/>
      <c r="N233" s="85"/>
      <c r="O233" s="85"/>
      <c r="P233" s="278"/>
      <c r="Q233" s="115"/>
      <c r="R233" s="126"/>
      <c r="S233" s="104"/>
      <c r="T233" s="104"/>
      <c r="U233" s="104"/>
      <c r="V233" s="104"/>
    </row>
    <row r="234" spans="1:22">
      <c r="A234" s="135"/>
      <c r="B234" s="164"/>
      <c r="C234" s="167"/>
      <c r="D234" s="148"/>
      <c r="E234" s="181"/>
      <c r="F234" s="147"/>
      <c r="G234" s="191"/>
      <c r="H234" s="134"/>
      <c r="I234" s="134"/>
      <c r="J234" s="135"/>
      <c r="K234" s="138"/>
      <c r="L234" s="191"/>
      <c r="M234" s="86"/>
      <c r="N234" s="86"/>
      <c r="O234" s="86"/>
      <c r="P234" s="279"/>
      <c r="Q234" s="115"/>
      <c r="R234" s="114"/>
      <c r="S234" s="104"/>
      <c r="T234" s="104"/>
      <c r="U234" s="104"/>
      <c r="V234" s="104"/>
    </row>
    <row r="235" spans="1:22">
      <c r="A235" s="135" t="s">
        <v>58</v>
      </c>
      <c r="B235" s="164" t="s">
        <v>59</v>
      </c>
      <c r="C235" s="165"/>
      <c r="D235" s="148"/>
      <c r="E235" s="179">
        <v>100</v>
      </c>
      <c r="F235" s="147">
        <v>3.29</v>
      </c>
      <c r="G235" s="191">
        <f>F235*25</f>
        <v>82.25</v>
      </c>
      <c r="H235" s="134">
        <f t="shared" si="18"/>
        <v>4.1666666666666661</v>
      </c>
      <c r="I235" s="134">
        <f>(G235+H235)*3.7/100</f>
        <v>3.1974166666666668</v>
      </c>
      <c r="J235" s="135">
        <v>0</v>
      </c>
      <c r="K235" s="136">
        <f>SUM(G235:J242)</f>
        <v>89.61408333333334</v>
      </c>
      <c r="L235" s="191">
        <v>229</v>
      </c>
      <c r="M235" s="87"/>
      <c r="N235" s="87"/>
      <c r="O235" s="87"/>
      <c r="P235" s="280">
        <v>121.39</v>
      </c>
      <c r="Q235" s="116">
        <f>K235*1.53</f>
        <v>137.10954750000002</v>
      </c>
      <c r="R235" s="125">
        <f>(Q235-K235)/Q235</f>
        <v>0.34640522875816998</v>
      </c>
      <c r="S235" s="104"/>
      <c r="T235" s="104"/>
      <c r="U235" s="104"/>
      <c r="V235" s="104"/>
    </row>
    <row r="236" spans="1:22">
      <c r="A236" s="135"/>
      <c r="B236" s="164"/>
      <c r="C236" s="166"/>
      <c r="D236" s="148"/>
      <c r="E236" s="180"/>
      <c r="F236" s="147"/>
      <c r="G236" s="191"/>
      <c r="H236" s="134"/>
      <c r="I236" s="134"/>
      <c r="J236" s="135"/>
      <c r="K236" s="137"/>
      <c r="L236" s="191"/>
      <c r="M236" s="85"/>
      <c r="N236" s="85"/>
      <c r="O236" s="85"/>
      <c r="P236" s="278"/>
      <c r="Q236" s="115"/>
      <c r="R236" s="126"/>
      <c r="S236" s="104"/>
      <c r="T236" s="104"/>
      <c r="U236" s="104"/>
      <c r="V236" s="104"/>
    </row>
    <row r="237" spans="1:22">
      <c r="A237" s="135"/>
      <c r="B237" s="164"/>
      <c r="C237" s="166"/>
      <c r="D237" s="148"/>
      <c r="E237" s="180"/>
      <c r="F237" s="147"/>
      <c r="G237" s="191"/>
      <c r="H237" s="134"/>
      <c r="I237" s="134"/>
      <c r="J237" s="135"/>
      <c r="K237" s="137"/>
      <c r="L237" s="191"/>
      <c r="M237" s="85"/>
      <c r="N237" s="85"/>
      <c r="O237" s="85"/>
      <c r="P237" s="278"/>
      <c r="Q237" s="115"/>
      <c r="R237" s="126"/>
      <c r="S237" s="104"/>
      <c r="T237" s="104"/>
      <c r="U237" s="104"/>
      <c r="V237" s="104"/>
    </row>
    <row r="238" spans="1:22">
      <c r="A238" s="135"/>
      <c r="B238" s="164"/>
      <c r="C238" s="166"/>
      <c r="D238" s="148"/>
      <c r="E238" s="180"/>
      <c r="F238" s="147"/>
      <c r="G238" s="191"/>
      <c r="H238" s="134"/>
      <c r="I238" s="134"/>
      <c r="J238" s="135"/>
      <c r="K238" s="137"/>
      <c r="L238" s="191"/>
      <c r="M238" s="85"/>
      <c r="N238" s="85"/>
      <c r="O238" s="85"/>
      <c r="P238" s="278"/>
      <c r="Q238" s="115"/>
      <c r="R238" s="126"/>
      <c r="S238" s="104"/>
      <c r="T238" s="104"/>
      <c r="U238" s="104"/>
      <c r="V238" s="104"/>
    </row>
    <row r="239" spans="1:22">
      <c r="A239" s="135"/>
      <c r="B239" s="164"/>
      <c r="C239" s="166"/>
      <c r="D239" s="148"/>
      <c r="E239" s="180"/>
      <c r="F239" s="147"/>
      <c r="G239" s="191"/>
      <c r="H239" s="134"/>
      <c r="I239" s="134"/>
      <c r="J239" s="135"/>
      <c r="K239" s="137"/>
      <c r="L239" s="191"/>
      <c r="M239" s="85"/>
      <c r="N239" s="85"/>
      <c r="O239" s="85"/>
      <c r="P239" s="278"/>
      <c r="Q239" s="115"/>
      <c r="R239" s="126"/>
      <c r="S239" s="104"/>
      <c r="T239" s="104"/>
      <c r="U239" s="104"/>
      <c r="V239" s="104"/>
    </row>
    <row r="240" spans="1:22">
      <c r="A240" s="135"/>
      <c r="B240" s="164"/>
      <c r="C240" s="166"/>
      <c r="D240" s="148"/>
      <c r="E240" s="180"/>
      <c r="F240" s="147"/>
      <c r="G240" s="191"/>
      <c r="H240" s="134"/>
      <c r="I240" s="134"/>
      <c r="J240" s="135"/>
      <c r="K240" s="137"/>
      <c r="L240" s="191"/>
      <c r="M240" s="85"/>
      <c r="N240" s="85"/>
      <c r="O240" s="85"/>
      <c r="P240" s="278"/>
      <c r="Q240" s="115"/>
      <c r="R240" s="126"/>
      <c r="S240" s="104"/>
      <c r="T240" s="104"/>
      <c r="U240" s="104"/>
      <c r="V240" s="104"/>
    </row>
    <row r="241" spans="1:22">
      <c r="A241" s="135"/>
      <c r="B241" s="164"/>
      <c r="C241" s="166"/>
      <c r="D241" s="148"/>
      <c r="E241" s="180"/>
      <c r="F241" s="147"/>
      <c r="G241" s="191"/>
      <c r="H241" s="134"/>
      <c r="I241" s="134"/>
      <c r="J241" s="135"/>
      <c r="K241" s="137"/>
      <c r="L241" s="191"/>
      <c r="M241" s="85"/>
      <c r="N241" s="85"/>
      <c r="O241" s="85"/>
      <c r="P241" s="278"/>
      <c r="Q241" s="115"/>
      <c r="R241" s="126"/>
      <c r="S241" s="104"/>
      <c r="T241" s="104"/>
      <c r="U241" s="104"/>
      <c r="V241" s="104"/>
    </row>
    <row r="242" spans="1:22">
      <c r="A242" s="135"/>
      <c r="B242" s="164"/>
      <c r="C242" s="167"/>
      <c r="D242" s="148"/>
      <c r="E242" s="181"/>
      <c r="F242" s="147"/>
      <c r="G242" s="191"/>
      <c r="H242" s="134"/>
      <c r="I242" s="134"/>
      <c r="J242" s="135"/>
      <c r="K242" s="138"/>
      <c r="L242" s="191"/>
      <c r="M242" s="86"/>
      <c r="N242" s="86"/>
      <c r="O242" s="86"/>
      <c r="P242" s="279"/>
      <c r="Q242" s="115"/>
      <c r="R242" s="114"/>
      <c r="S242" s="104"/>
      <c r="T242" s="104"/>
      <c r="U242" s="104"/>
      <c r="V242" s="104"/>
    </row>
    <row r="243" spans="1:22">
      <c r="A243" s="135" t="s">
        <v>60</v>
      </c>
      <c r="B243" s="164" t="s">
        <v>61</v>
      </c>
      <c r="C243" s="165"/>
      <c r="D243" s="148"/>
      <c r="E243" s="179">
        <v>300</v>
      </c>
      <c r="F243" s="147">
        <v>2.4500000000000002</v>
      </c>
      <c r="G243" s="191">
        <f>F243*25</f>
        <v>61.250000000000007</v>
      </c>
      <c r="H243" s="134">
        <f t="shared" si="18"/>
        <v>4.1666666666666661</v>
      </c>
      <c r="I243" s="134">
        <f>(G243+H243)*3.7/100</f>
        <v>2.4204166666666667</v>
      </c>
      <c r="J243" s="135">
        <v>0</v>
      </c>
      <c r="K243" s="136">
        <f>SUM(G243:J250)</f>
        <v>67.837083333333339</v>
      </c>
      <c r="L243" s="191">
        <v>259</v>
      </c>
      <c r="M243" s="87"/>
      <c r="N243" s="87"/>
      <c r="O243" s="87"/>
      <c r="P243" s="280">
        <v>148.29</v>
      </c>
      <c r="Q243" s="116">
        <f>K243*1.53</f>
        <v>103.79073750000001</v>
      </c>
      <c r="R243" s="125">
        <f>(Q243-K243)/Q243</f>
        <v>0.34640522875816993</v>
      </c>
      <c r="S243" s="104"/>
      <c r="T243" s="104"/>
      <c r="U243" s="104"/>
      <c r="V243" s="104"/>
    </row>
    <row r="244" spans="1:22">
      <c r="A244" s="135"/>
      <c r="B244" s="164"/>
      <c r="C244" s="166"/>
      <c r="D244" s="148"/>
      <c r="E244" s="180"/>
      <c r="F244" s="147"/>
      <c r="G244" s="191"/>
      <c r="H244" s="134"/>
      <c r="I244" s="134"/>
      <c r="J244" s="135"/>
      <c r="K244" s="137"/>
      <c r="L244" s="191"/>
      <c r="M244" s="85"/>
      <c r="N244" s="85"/>
      <c r="O244" s="85"/>
      <c r="P244" s="278"/>
      <c r="Q244" s="115"/>
      <c r="R244" s="126"/>
      <c r="S244" s="104"/>
      <c r="T244" s="104"/>
      <c r="U244" s="104"/>
      <c r="V244" s="104"/>
    </row>
    <row r="245" spans="1:22">
      <c r="A245" s="135"/>
      <c r="B245" s="164"/>
      <c r="C245" s="166"/>
      <c r="D245" s="148"/>
      <c r="E245" s="180"/>
      <c r="F245" s="147"/>
      <c r="G245" s="191"/>
      <c r="H245" s="134"/>
      <c r="I245" s="134"/>
      <c r="J245" s="135"/>
      <c r="K245" s="137"/>
      <c r="L245" s="191"/>
      <c r="M245" s="85"/>
      <c r="N245" s="85"/>
      <c r="O245" s="85"/>
      <c r="P245" s="278"/>
      <c r="Q245" s="115"/>
      <c r="R245" s="126"/>
      <c r="S245" s="104"/>
      <c r="T245" s="104"/>
      <c r="U245" s="104"/>
      <c r="V245" s="104"/>
    </row>
    <row r="246" spans="1:22">
      <c r="A246" s="135"/>
      <c r="B246" s="164"/>
      <c r="C246" s="166"/>
      <c r="D246" s="148"/>
      <c r="E246" s="180"/>
      <c r="F246" s="147"/>
      <c r="G246" s="191"/>
      <c r="H246" s="134"/>
      <c r="I246" s="134"/>
      <c r="J246" s="135"/>
      <c r="K246" s="137"/>
      <c r="L246" s="191"/>
      <c r="M246" s="85"/>
      <c r="N246" s="85"/>
      <c r="O246" s="85"/>
      <c r="P246" s="278"/>
      <c r="Q246" s="115"/>
      <c r="R246" s="126"/>
      <c r="S246" s="104"/>
      <c r="T246" s="104"/>
      <c r="U246" s="104"/>
      <c r="V246" s="104"/>
    </row>
    <row r="247" spans="1:22">
      <c r="A247" s="135"/>
      <c r="B247" s="164"/>
      <c r="C247" s="166"/>
      <c r="D247" s="148"/>
      <c r="E247" s="180"/>
      <c r="F247" s="147"/>
      <c r="G247" s="191"/>
      <c r="H247" s="134"/>
      <c r="I247" s="134"/>
      <c r="J247" s="135"/>
      <c r="K247" s="137"/>
      <c r="L247" s="191"/>
      <c r="M247" s="85"/>
      <c r="N247" s="85"/>
      <c r="O247" s="85"/>
      <c r="P247" s="278"/>
      <c r="Q247" s="115"/>
      <c r="R247" s="126"/>
      <c r="S247" s="104"/>
      <c r="T247" s="104"/>
      <c r="U247" s="104"/>
      <c r="V247" s="104"/>
    </row>
    <row r="248" spans="1:22">
      <c r="A248" s="135"/>
      <c r="B248" s="164"/>
      <c r="C248" s="166"/>
      <c r="D248" s="148"/>
      <c r="E248" s="180"/>
      <c r="F248" s="147"/>
      <c r="G248" s="191"/>
      <c r="H248" s="134"/>
      <c r="I248" s="134"/>
      <c r="J248" s="135"/>
      <c r="K248" s="137"/>
      <c r="L248" s="191"/>
      <c r="M248" s="85"/>
      <c r="N248" s="85"/>
      <c r="O248" s="85"/>
      <c r="P248" s="278"/>
      <c r="Q248" s="115"/>
      <c r="R248" s="126"/>
      <c r="S248" s="104"/>
      <c r="T248" s="104"/>
      <c r="U248" s="104"/>
      <c r="V248" s="104"/>
    </row>
    <row r="249" spans="1:22">
      <c r="A249" s="135"/>
      <c r="B249" s="164"/>
      <c r="C249" s="166"/>
      <c r="D249" s="148"/>
      <c r="E249" s="180"/>
      <c r="F249" s="147"/>
      <c r="G249" s="191"/>
      <c r="H249" s="134"/>
      <c r="I249" s="134"/>
      <c r="J249" s="135"/>
      <c r="K249" s="137"/>
      <c r="L249" s="191"/>
      <c r="M249" s="85"/>
      <c r="N249" s="85"/>
      <c r="O249" s="85"/>
      <c r="P249" s="278"/>
      <c r="Q249" s="115"/>
      <c r="R249" s="126"/>
      <c r="S249" s="104"/>
      <c r="T249" s="104"/>
      <c r="U249" s="104"/>
      <c r="V249" s="104"/>
    </row>
    <row r="250" spans="1:22">
      <c r="A250" s="135"/>
      <c r="B250" s="164"/>
      <c r="C250" s="167"/>
      <c r="D250" s="148"/>
      <c r="E250" s="181"/>
      <c r="F250" s="147"/>
      <c r="G250" s="191"/>
      <c r="H250" s="134"/>
      <c r="I250" s="134"/>
      <c r="J250" s="135"/>
      <c r="K250" s="138"/>
      <c r="L250" s="191"/>
      <c r="M250" s="86"/>
      <c r="N250" s="86"/>
      <c r="O250" s="86"/>
      <c r="P250" s="279"/>
      <c r="Q250" s="115"/>
      <c r="R250" s="114"/>
      <c r="S250" s="104"/>
      <c r="T250" s="104"/>
      <c r="U250" s="104"/>
      <c r="V250" s="104"/>
    </row>
    <row r="251" spans="1:22">
      <c r="A251" s="135" t="s">
        <v>62</v>
      </c>
      <c r="B251" s="164" t="s">
        <v>63</v>
      </c>
      <c r="C251" s="165"/>
      <c r="D251" s="148"/>
      <c r="E251" s="179">
        <v>50</v>
      </c>
      <c r="F251" s="147">
        <v>4.6500000000000004</v>
      </c>
      <c r="G251" s="191">
        <f>F251*25</f>
        <v>116.25000000000001</v>
      </c>
      <c r="H251" s="134">
        <f t="shared" ref="H251" si="19">2500/15000*25</f>
        <v>4.1666666666666661</v>
      </c>
      <c r="I251" s="134">
        <f>(G251+H251)*3.7/100</f>
        <v>4.4554166666666672</v>
      </c>
      <c r="J251" s="135">
        <v>0</v>
      </c>
      <c r="K251" s="136">
        <f>SUM(G251:J258)</f>
        <v>124.87208333333335</v>
      </c>
      <c r="L251" s="191">
        <v>299</v>
      </c>
      <c r="M251" s="87"/>
      <c r="N251" s="87"/>
      <c r="O251" s="87"/>
      <c r="P251" s="280">
        <v>158.66</v>
      </c>
      <c r="Q251" s="116">
        <f>K251*1.53</f>
        <v>191.05428750000002</v>
      </c>
      <c r="R251" s="125">
        <f>(Q251-K251)/Q251</f>
        <v>0.34640522875816993</v>
      </c>
      <c r="S251" s="104"/>
      <c r="T251" s="104"/>
      <c r="U251" s="104"/>
      <c r="V251" s="104"/>
    </row>
    <row r="252" spans="1:22">
      <c r="A252" s="135"/>
      <c r="B252" s="164"/>
      <c r="C252" s="166"/>
      <c r="D252" s="148"/>
      <c r="E252" s="180"/>
      <c r="F252" s="147"/>
      <c r="G252" s="191"/>
      <c r="H252" s="134"/>
      <c r="I252" s="134"/>
      <c r="J252" s="135"/>
      <c r="K252" s="137"/>
      <c r="L252" s="191"/>
      <c r="M252" s="85"/>
      <c r="N252" s="85"/>
      <c r="O252" s="85"/>
      <c r="P252" s="278"/>
      <c r="Q252" s="115"/>
      <c r="R252" s="126"/>
      <c r="S252" s="104"/>
      <c r="T252" s="104"/>
      <c r="U252" s="104"/>
      <c r="V252" s="104"/>
    </row>
    <row r="253" spans="1:22">
      <c r="A253" s="135"/>
      <c r="B253" s="164"/>
      <c r="C253" s="166"/>
      <c r="D253" s="148"/>
      <c r="E253" s="180"/>
      <c r="F253" s="147"/>
      <c r="G253" s="191"/>
      <c r="H253" s="134"/>
      <c r="I253" s="134"/>
      <c r="J253" s="135"/>
      <c r="K253" s="137"/>
      <c r="L253" s="191"/>
      <c r="M253" s="85"/>
      <c r="N253" s="85"/>
      <c r="O253" s="85"/>
      <c r="P253" s="278"/>
      <c r="Q253" s="115"/>
      <c r="R253" s="126"/>
      <c r="S253" s="104"/>
      <c r="T253" s="104"/>
      <c r="U253" s="104"/>
      <c r="V253" s="104"/>
    </row>
    <row r="254" spans="1:22">
      <c r="A254" s="135"/>
      <c r="B254" s="164"/>
      <c r="C254" s="166"/>
      <c r="D254" s="148"/>
      <c r="E254" s="180"/>
      <c r="F254" s="147"/>
      <c r="G254" s="191"/>
      <c r="H254" s="134"/>
      <c r="I254" s="134"/>
      <c r="J254" s="135"/>
      <c r="K254" s="137"/>
      <c r="L254" s="191"/>
      <c r="M254" s="85"/>
      <c r="N254" s="85"/>
      <c r="O254" s="85"/>
      <c r="P254" s="278"/>
      <c r="Q254" s="115"/>
      <c r="R254" s="126"/>
      <c r="S254" s="104"/>
      <c r="T254" s="104"/>
      <c r="U254" s="104"/>
      <c r="V254" s="104"/>
    </row>
    <row r="255" spans="1:22">
      <c r="A255" s="135"/>
      <c r="B255" s="164"/>
      <c r="C255" s="166"/>
      <c r="D255" s="148"/>
      <c r="E255" s="180"/>
      <c r="F255" s="147"/>
      <c r="G255" s="191"/>
      <c r="H255" s="134"/>
      <c r="I255" s="134"/>
      <c r="J255" s="135"/>
      <c r="K255" s="137"/>
      <c r="L255" s="191"/>
      <c r="M255" s="85"/>
      <c r="N255" s="85"/>
      <c r="O255" s="85"/>
      <c r="P255" s="278"/>
      <c r="Q255" s="115"/>
      <c r="R255" s="126"/>
      <c r="S255" s="104"/>
      <c r="T255" s="104"/>
      <c r="U255" s="104"/>
      <c r="V255" s="104"/>
    </row>
    <row r="256" spans="1:22">
      <c r="A256" s="135"/>
      <c r="B256" s="164"/>
      <c r="C256" s="166"/>
      <c r="D256" s="148"/>
      <c r="E256" s="180"/>
      <c r="F256" s="147"/>
      <c r="G256" s="191"/>
      <c r="H256" s="134"/>
      <c r="I256" s="134"/>
      <c r="J256" s="135"/>
      <c r="K256" s="137"/>
      <c r="L256" s="191"/>
      <c r="M256" s="85"/>
      <c r="N256" s="85"/>
      <c r="O256" s="85"/>
      <c r="P256" s="278"/>
      <c r="Q256" s="115"/>
      <c r="R256" s="126"/>
      <c r="S256" s="104"/>
      <c r="T256" s="104"/>
      <c r="U256" s="104"/>
      <c r="V256" s="104"/>
    </row>
    <row r="257" spans="1:22">
      <c r="A257" s="135"/>
      <c r="B257" s="164"/>
      <c r="C257" s="166"/>
      <c r="D257" s="148"/>
      <c r="E257" s="180"/>
      <c r="F257" s="147"/>
      <c r="G257" s="191"/>
      <c r="H257" s="134"/>
      <c r="I257" s="134"/>
      <c r="J257" s="135"/>
      <c r="K257" s="137"/>
      <c r="L257" s="191"/>
      <c r="M257" s="85"/>
      <c r="N257" s="85"/>
      <c r="O257" s="85"/>
      <c r="P257" s="278"/>
      <c r="Q257" s="115"/>
      <c r="R257" s="126"/>
      <c r="S257" s="104"/>
      <c r="T257" s="104"/>
      <c r="U257" s="104"/>
      <c r="V257" s="104"/>
    </row>
    <row r="258" spans="1:22">
      <c r="A258" s="135"/>
      <c r="B258" s="164"/>
      <c r="C258" s="167"/>
      <c r="D258" s="148"/>
      <c r="E258" s="181"/>
      <c r="F258" s="147"/>
      <c r="G258" s="191"/>
      <c r="H258" s="134"/>
      <c r="I258" s="134"/>
      <c r="J258" s="135"/>
      <c r="K258" s="138"/>
      <c r="L258" s="191"/>
      <c r="M258" s="86"/>
      <c r="N258" s="86"/>
      <c r="O258" s="86"/>
      <c r="P258" s="279"/>
      <c r="Q258" s="115"/>
      <c r="R258" s="114"/>
      <c r="S258" s="104"/>
      <c r="T258" s="104"/>
      <c r="U258" s="104"/>
      <c r="V258" s="104"/>
    </row>
    <row r="259" spans="1:22">
      <c r="A259" s="135" t="s">
        <v>64</v>
      </c>
      <c r="B259" s="164" t="s">
        <v>65</v>
      </c>
      <c r="C259" s="165"/>
      <c r="D259" s="148"/>
      <c r="E259" s="179">
        <v>50</v>
      </c>
      <c r="F259" s="147">
        <v>3.75</v>
      </c>
      <c r="G259" s="191">
        <f>F259*25</f>
        <v>93.75</v>
      </c>
      <c r="H259" s="134">
        <f t="shared" ref="H259" si="20">2500/15000*25</f>
        <v>4.1666666666666661</v>
      </c>
      <c r="I259" s="134">
        <f>(G259+H259)*3.7/100</f>
        <v>3.6229166666666668</v>
      </c>
      <c r="J259" s="135">
        <v>0</v>
      </c>
      <c r="K259" s="136">
        <f>SUM(G259:J266)</f>
        <v>101.53958333333334</v>
      </c>
      <c r="L259" s="191">
        <v>269</v>
      </c>
      <c r="M259" s="87"/>
      <c r="N259" s="87"/>
      <c r="O259" s="87"/>
      <c r="P259" s="280">
        <v>143.75</v>
      </c>
      <c r="Q259" s="116">
        <f>K259*1.53</f>
        <v>155.35556250000002</v>
      </c>
      <c r="R259" s="125">
        <f>(Q259-K259)/Q259</f>
        <v>0.34640522875816998</v>
      </c>
      <c r="S259" s="104"/>
      <c r="T259" s="104"/>
      <c r="U259" s="104"/>
      <c r="V259" s="104"/>
    </row>
    <row r="260" spans="1:22">
      <c r="A260" s="135"/>
      <c r="B260" s="164"/>
      <c r="C260" s="166"/>
      <c r="D260" s="148"/>
      <c r="E260" s="180"/>
      <c r="F260" s="147"/>
      <c r="G260" s="191"/>
      <c r="H260" s="134"/>
      <c r="I260" s="134"/>
      <c r="J260" s="135"/>
      <c r="K260" s="137"/>
      <c r="L260" s="191"/>
      <c r="M260" s="85"/>
      <c r="N260" s="85"/>
      <c r="O260" s="85"/>
      <c r="P260" s="278"/>
      <c r="Q260" s="115"/>
      <c r="R260" s="126"/>
      <c r="S260" s="104"/>
      <c r="T260" s="104"/>
      <c r="U260" s="104"/>
      <c r="V260" s="104"/>
    </row>
    <row r="261" spans="1:22">
      <c r="A261" s="135"/>
      <c r="B261" s="164"/>
      <c r="C261" s="166"/>
      <c r="D261" s="148"/>
      <c r="E261" s="180"/>
      <c r="F261" s="147"/>
      <c r="G261" s="191"/>
      <c r="H261" s="134"/>
      <c r="I261" s="134"/>
      <c r="J261" s="135"/>
      <c r="K261" s="137"/>
      <c r="L261" s="191"/>
      <c r="M261" s="85"/>
      <c r="N261" s="85"/>
      <c r="O261" s="85"/>
      <c r="P261" s="278"/>
      <c r="Q261" s="115"/>
      <c r="R261" s="126"/>
      <c r="S261" s="104"/>
      <c r="T261" s="104"/>
      <c r="U261" s="104"/>
      <c r="V261" s="104"/>
    </row>
    <row r="262" spans="1:22">
      <c r="A262" s="135"/>
      <c r="B262" s="164"/>
      <c r="C262" s="166"/>
      <c r="D262" s="148"/>
      <c r="E262" s="180"/>
      <c r="F262" s="147"/>
      <c r="G262" s="191"/>
      <c r="H262" s="134"/>
      <c r="I262" s="134"/>
      <c r="J262" s="135"/>
      <c r="K262" s="137"/>
      <c r="L262" s="191"/>
      <c r="M262" s="85"/>
      <c r="N262" s="85"/>
      <c r="O262" s="85"/>
      <c r="P262" s="278"/>
      <c r="Q262" s="115"/>
      <c r="R262" s="126"/>
      <c r="S262" s="104"/>
      <c r="T262" s="104"/>
      <c r="U262" s="104"/>
      <c r="V262" s="104"/>
    </row>
    <row r="263" spans="1:22">
      <c r="A263" s="135"/>
      <c r="B263" s="164"/>
      <c r="C263" s="166"/>
      <c r="D263" s="148"/>
      <c r="E263" s="180"/>
      <c r="F263" s="147"/>
      <c r="G263" s="191"/>
      <c r="H263" s="134"/>
      <c r="I263" s="134"/>
      <c r="J263" s="135"/>
      <c r="K263" s="137"/>
      <c r="L263" s="191"/>
      <c r="M263" s="85"/>
      <c r="N263" s="85"/>
      <c r="O263" s="85"/>
      <c r="P263" s="278"/>
      <c r="Q263" s="115"/>
      <c r="R263" s="126"/>
      <c r="S263" s="104"/>
      <c r="T263" s="104"/>
      <c r="U263" s="104"/>
      <c r="V263" s="104"/>
    </row>
    <row r="264" spans="1:22">
      <c r="A264" s="135"/>
      <c r="B264" s="164"/>
      <c r="C264" s="166"/>
      <c r="D264" s="148"/>
      <c r="E264" s="180"/>
      <c r="F264" s="147"/>
      <c r="G264" s="191"/>
      <c r="H264" s="134"/>
      <c r="I264" s="134"/>
      <c r="J264" s="135"/>
      <c r="K264" s="137"/>
      <c r="L264" s="191"/>
      <c r="M264" s="85"/>
      <c r="N264" s="85"/>
      <c r="O264" s="85"/>
      <c r="P264" s="278"/>
      <c r="Q264" s="115"/>
      <c r="R264" s="126"/>
      <c r="S264" s="104"/>
      <c r="T264" s="104"/>
      <c r="U264" s="104"/>
      <c r="V264" s="104"/>
    </row>
    <row r="265" spans="1:22">
      <c r="A265" s="135"/>
      <c r="B265" s="164"/>
      <c r="C265" s="166"/>
      <c r="D265" s="148"/>
      <c r="E265" s="180"/>
      <c r="F265" s="147"/>
      <c r="G265" s="191"/>
      <c r="H265" s="134"/>
      <c r="I265" s="134"/>
      <c r="J265" s="135"/>
      <c r="K265" s="137"/>
      <c r="L265" s="191"/>
      <c r="M265" s="85"/>
      <c r="N265" s="85"/>
      <c r="O265" s="85"/>
      <c r="P265" s="278"/>
      <c r="Q265" s="115"/>
      <c r="R265" s="126"/>
      <c r="S265" s="104"/>
      <c r="T265" s="104"/>
      <c r="U265" s="104"/>
      <c r="V265" s="104"/>
    </row>
    <row r="266" spans="1:22">
      <c r="A266" s="135"/>
      <c r="B266" s="164"/>
      <c r="C266" s="167"/>
      <c r="D266" s="148"/>
      <c r="E266" s="181"/>
      <c r="F266" s="147"/>
      <c r="G266" s="191"/>
      <c r="H266" s="134"/>
      <c r="I266" s="134"/>
      <c r="J266" s="135"/>
      <c r="K266" s="138"/>
      <c r="L266" s="191"/>
      <c r="M266" s="86"/>
      <c r="N266" s="86"/>
      <c r="O266" s="86"/>
      <c r="P266" s="279"/>
      <c r="Q266" s="115"/>
      <c r="R266" s="114"/>
      <c r="S266" s="104"/>
      <c r="T266" s="104"/>
      <c r="U266" s="104"/>
      <c r="V266" s="104"/>
    </row>
    <row r="267" spans="1:22">
      <c r="A267" s="135" t="s">
        <v>66</v>
      </c>
      <c r="B267" s="164" t="s">
        <v>67</v>
      </c>
      <c r="C267" s="165"/>
      <c r="D267" s="148"/>
      <c r="E267" s="179">
        <v>100</v>
      </c>
      <c r="F267" s="147">
        <v>1.5</v>
      </c>
      <c r="G267" s="191">
        <f>F267*25</f>
        <v>37.5</v>
      </c>
      <c r="H267" s="134">
        <f t="shared" ref="H267" si="21">2500/15000*25</f>
        <v>4.1666666666666661</v>
      </c>
      <c r="I267" s="134">
        <f>(G267+H267)*3.7/100</f>
        <v>1.5416666666666665</v>
      </c>
      <c r="J267" s="135">
        <v>0</v>
      </c>
      <c r="K267" s="136">
        <f>SUM(G267:J274)</f>
        <v>43.208333333333329</v>
      </c>
      <c r="L267" s="191">
        <v>139</v>
      </c>
      <c r="M267" s="87"/>
      <c r="N267" s="87"/>
      <c r="O267" s="87"/>
      <c r="P267" s="280">
        <v>68.150000000000006</v>
      </c>
      <c r="Q267" s="116">
        <f>K267*1.53</f>
        <v>66.108750000000001</v>
      </c>
      <c r="R267" s="125">
        <f>(Q267-K267)/Q267</f>
        <v>0.34640522875817004</v>
      </c>
      <c r="S267" s="104"/>
      <c r="T267" s="104"/>
      <c r="U267" s="104"/>
      <c r="V267" s="104"/>
    </row>
    <row r="268" spans="1:22">
      <c r="A268" s="135"/>
      <c r="B268" s="164"/>
      <c r="C268" s="166"/>
      <c r="D268" s="148"/>
      <c r="E268" s="180"/>
      <c r="F268" s="147"/>
      <c r="G268" s="191"/>
      <c r="H268" s="134"/>
      <c r="I268" s="134"/>
      <c r="J268" s="135"/>
      <c r="K268" s="137"/>
      <c r="L268" s="191"/>
      <c r="M268" s="85"/>
      <c r="N268" s="85"/>
      <c r="O268" s="85"/>
      <c r="P268" s="278"/>
      <c r="Q268" s="115"/>
      <c r="R268" s="126"/>
      <c r="S268" s="104"/>
      <c r="T268" s="104"/>
      <c r="U268" s="104"/>
      <c r="V268" s="104"/>
    </row>
    <row r="269" spans="1:22">
      <c r="A269" s="135"/>
      <c r="B269" s="164"/>
      <c r="C269" s="166"/>
      <c r="D269" s="148"/>
      <c r="E269" s="180"/>
      <c r="F269" s="147"/>
      <c r="G269" s="191"/>
      <c r="H269" s="134"/>
      <c r="I269" s="134"/>
      <c r="J269" s="135"/>
      <c r="K269" s="137"/>
      <c r="L269" s="191"/>
      <c r="M269" s="85"/>
      <c r="N269" s="85"/>
      <c r="O269" s="85"/>
      <c r="P269" s="278"/>
      <c r="Q269" s="115"/>
      <c r="R269" s="126"/>
      <c r="S269" s="104"/>
      <c r="T269" s="104"/>
      <c r="U269" s="104"/>
      <c r="V269" s="104"/>
    </row>
    <row r="270" spans="1:22">
      <c r="A270" s="135"/>
      <c r="B270" s="164"/>
      <c r="C270" s="166"/>
      <c r="D270" s="148"/>
      <c r="E270" s="180"/>
      <c r="F270" s="147"/>
      <c r="G270" s="191"/>
      <c r="H270" s="134"/>
      <c r="I270" s="134"/>
      <c r="J270" s="135"/>
      <c r="K270" s="137"/>
      <c r="L270" s="191"/>
      <c r="M270" s="85"/>
      <c r="N270" s="85"/>
      <c r="O270" s="85"/>
      <c r="P270" s="278"/>
      <c r="Q270" s="115"/>
      <c r="R270" s="126"/>
      <c r="S270" s="104"/>
      <c r="T270" s="104"/>
      <c r="U270" s="104"/>
      <c r="V270" s="104"/>
    </row>
    <row r="271" spans="1:22">
      <c r="A271" s="135"/>
      <c r="B271" s="164"/>
      <c r="C271" s="166"/>
      <c r="D271" s="148"/>
      <c r="E271" s="180"/>
      <c r="F271" s="147"/>
      <c r="G271" s="191"/>
      <c r="H271" s="134"/>
      <c r="I271" s="134"/>
      <c r="J271" s="135"/>
      <c r="K271" s="137"/>
      <c r="L271" s="191"/>
      <c r="M271" s="85"/>
      <c r="N271" s="85"/>
      <c r="O271" s="85"/>
      <c r="P271" s="278"/>
      <c r="Q271" s="115"/>
      <c r="R271" s="126"/>
      <c r="S271" s="104"/>
      <c r="T271" s="104"/>
      <c r="U271" s="104"/>
      <c r="V271" s="104"/>
    </row>
    <row r="272" spans="1:22">
      <c r="A272" s="135"/>
      <c r="B272" s="164"/>
      <c r="C272" s="166"/>
      <c r="D272" s="148"/>
      <c r="E272" s="180"/>
      <c r="F272" s="147"/>
      <c r="G272" s="191"/>
      <c r="H272" s="134"/>
      <c r="I272" s="134"/>
      <c r="J272" s="135"/>
      <c r="K272" s="137"/>
      <c r="L272" s="191"/>
      <c r="M272" s="85"/>
      <c r="N272" s="85"/>
      <c r="O272" s="85"/>
      <c r="P272" s="278"/>
      <c r="Q272" s="115"/>
      <c r="R272" s="126"/>
      <c r="S272" s="104"/>
      <c r="T272" s="104"/>
      <c r="U272" s="104"/>
      <c r="V272" s="104"/>
    </row>
    <row r="273" spans="1:22">
      <c r="A273" s="135"/>
      <c r="B273" s="164"/>
      <c r="C273" s="166"/>
      <c r="D273" s="148"/>
      <c r="E273" s="180"/>
      <c r="F273" s="147"/>
      <c r="G273" s="191"/>
      <c r="H273" s="134"/>
      <c r="I273" s="134"/>
      <c r="J273" s="135"/>
      <c r="K273" s="137"/>
      <c r="L273" s="191"/>
      <c r="M273" s="85"/>
      <c r="N273" s="85"/>
      <c r="O273" s="85"/>
      <c r="P273" s="278"/>
      <c r="Q273" s="115"/>
      <c r="R273" s="126"/>
      <c r="S273" s="104"/>
      <c r="T273" s="104"/>
      <c r="U273" s="104"/>
      <c r="V273" s="104"/>
    </row>
    <row r="274" spans="1:22">
      <c r="A274" s="135"/>
      <c r="B274" s="164"/>
      <c r="C274" s="167"/>
      <c r="D274" s="148"/>
      <c r="E274" s="181"/>
      <c r="F274" s="147"/>
      <c r="G274" s="191"/>
      <c r="H274" s="134"/>
      <c r="I274" s="134"/>
      <c r="J274" s="135"/>
      <c r="K274" s="138"/>
      <c r="L274" s="191"/>
      <c r="M274" s="86"/>
      <c r="N274" s="86"/>
      <c r="O274" s="86"/>
      <c r="P274" s="279"/>
      <c r="Q274" s="115"/>
      <c r="R274" s="114"/>
      <c r="S274" s="104"/>
      <c r="T274" s="104"/>
      <c r="U274" s="104"/>
      <c r="V274" s="104"/>
    </row>
    <row r="275" spans="1:22">
      <c r="A275" s="135" t="s">
        <v>68</v>
      </c>
      <c r="B275" s="164" t="s">
        <v>69</v>
      </c>
      <c r="C275" s="165"/>
      <c r="D275" s="148"/>
      <c r="E275" s="179">
        <v>20</v>
      </c>
      <c r="F275" s="147">
        <v>2.2999999999999998</v>
      </c>
      <c r="G275" s="191">
        <f>F275*25</f>
        <v>57.499999999999993</v>
      </c>
      <c r="H275" s="134">
        <f t="shared" ref="H275:H283" si="22">2500/15000*25</f>
        <v>4.1666666666666661</v>
      </c>
      <c r="I275" s="134">
        <f>(G275+H275)*3.7/100</f>
        <v>2.2816666666666663</v>
      </c>
      <c r="J275" s="135">
        <v>0</v>
      </c>
      <c r="K275" s="136">
        <f>SUM(G275:J282)</f>
        <v>63.948333333333323</v>
      </c>
      <c r="L275" s="191">
        <v>199</v>
      </c>
      <c r="M275" s="87"/>
      <c r="N275" s="87"/>
      <c r="O275" s="87"/>
      <c r="P275" s="280">
        <v>108.61</v>
      </c>
      <c r="Q275" s="116">
        <f>K275*1.53</f>
        <v>97.840949999999992</v>
      </c>
      <c r="R275" s="125">
        <f>(Q275-K275)/Q275</f>
        <v>0.34640522875816998</v>
      </c>
      <c r="S275" s="104"/>
      <c r="T275" s="104"/>
      <c r="U275" s="104"/>
      <c r="V275" s="104"/>
    </row>
    <row r="276" spans="1:22">
      <c r="A276" s="135"/>
      <c r="B276" s="164"/>
      <c r="C276" s="166"/>
      <c r="D276" s="148"/>
      <c r="E276" s="180"/>
      <c r="F276" s="147"/>
      <c r="G276" s="191"/>
      <c r="H276" s="134"/>
      <c r="I276" s="134"/>
      <c r="J276" s="135"/>
      <c r="K276" s="137"/>
      <c r="L276" s="191"/>
      <c r="M276" s="85"/>
      <c r="N276" s="85"/>
      <c r="O276" s="85"/>
      <c r="P276" s="278"/>
      <c r="Q276" s="115"/>
      <c r="R276" s="126"/>
      <c r="S276" s="104"/>
      <c r="T276" s="104"/>
      <c r="U276" s="104"/>
      <c r="V276" s="104"/>
    </row>
    <row r="277" spans="1:22">
      <c r="A277" s="135"/>
      <c r="B277" s="164"/>
      <c r="C277" s="166"/>
      <c r="D277" s="148"/>
      <c r="E277" s="180"/>
      <c r="F277" s="147"/>
      <c r="G277" s="191"/>
      <c r="H277" s="134"/>
      <c r="I277" s="134"/>
      <c r="J277" s="135"/>
      <c r="K277" s="137"/>
      <c r="L277" s="191"/>
      <c r="M277" s="85"/>
      <c r="N277" s="85"/>
      <c r="O277" s="85"/>
      <c r="P277" s="278"/>
      <c r="Q277" s="115"/>
      <c r="R277" s="126"/>
      <c r="S277" s="104"/>
      <c r="T277" s="104"/>
      <c r="U277" s="104"/>
      <c r="V277" s="104"/>
    </row>
    <row r="278" spans="1:22">
      <c r="A278" s="135"/>
      <c r="B278" s="164"/>
      <c r="C278" s="166"/>
      <c r="D278" s="148"/>
      <c r="E278" s="180"/>
      <c r="F278" s="147"/>
      <c r="G278" s="191"/>
      <c r="H278" s="134"/>
      <c r="I278" s="134"/>
      <c r="J278" s="135"/>
      <c r="K278" s="137"/>
      <c r="L278" s="191"/>
      <c r="M278" s="85"/>
      <c r="N278" s="85"/>
      <c r="O278" s="85"/>
      <c r="P278" s="278"/>
      <c r="Q278" s="115"/>
      <c r="R278" s="126"/>
      <c r="S278" s="104"/>
      <c r="T278" s="104"/>
      <c r="U278" s="104"/>
      <c r="V278" s="104"/>
    </row>
    <row r="279" spans="1:22">
      <c r="A279" s="135"/>
      <c r="B279" s="164"/>
      <c r="C279" s="166"/>
      <c r="D279" s="148"/>
      <c r="E279" s="180"/>
      <c r="F279" s="147"/>
      <c r="G279" s="191"/>
      <c r="H279" s="134"/>
      <c r="I279" s="134"/>
      <c r="J279" s="135"/>
      <c r="K279" s="137"/>
      <c r="L279" s="191"/>
      <c r="M279" s="85"/>
      <c r="N279" s="85"/>
      <c r="O279" s="85"/>
      <c r="P279" s="278"/>
      <c r="Q279" s="115"/>
      <c r="R279" s="126"/>
      <c r="S279" s="104"/>
      <c r="T279" s="104"/>
      <c r="U279" s="104"/>
      <c r="V279" s="104"/>
    </row>
    <row r="280" spans="1:22">
      <c r="A280" s="135"/>
      <c r="B280" s="164"/>
      <c r="C280" s="166"/>
      <c r="D280" s="148"/>
      <c r="E280" s="180"/>
      <c r="F280" s="147"/>
      <c r="G280" s="191"/>
      <c r="H280" s="134"/>
      <c r="I280" s="134"/>
      <c r="J280" s="135"/>
      <c r="K280" s="137"/>
      <c r="L280" s="191"/>
      <c r="M280" s="85"/>
      <c r="N280" s="85"/>
      <c r="O280" s="85"/>
      <c r="P280" s="278"/>
      <c r="Q280" s="115"/>
      <c r="R280" s="126"/>
      <c r="S280" s="104"/>
      <c r="T280" s="104"/>
      <c r="U280" s="104"/>
      <c r="V280" s="104"/>
    </row>
    <row r="281" spans="1:22">
      <c r="A281" s="135"/>
      <c r="B281" s="164"/>
      <c r="C281" s="166"/>
      <c r="D281" s="148"/>
      <c r="E281" s="180"/>
      <c r="F281" s="147"/>
      <c r="G281" s="191"/>
      <c r="H281" s="134"/>
      <c r="I281" s="134"/>
      <c r="J281" s="135"/>
      <c r="K281" s="137"/>
      <c r="L281" s="191"/>
      <c r="M281" s="85"/>
      <c r="N281" s="85"/>
      <c r="O281" s="85"/>
      <c r="P281" s="278"/>
      <c r="Q281" s="115"/>
      <c r="R281" s="126"/>
      <c r="S281" s="104"/>
      <c r="T281" s="104"/>
      <c r="U281" s="104"/>
      <c r="V281" s="104"/>
    </row>
    <row r="282" spans="1:22">
      <c r="A282" s="135"/>
      <c r="B282" s="164"/>
      <c r="C282" s="167"/>
      <c r="D282" s="148"/>
      <c r="E282" s="181"/>
      <c r="F282" s="147"/>
      <c r="G282" s="191"/>
      <c r="H282" s="134"/>
      <c r="I282" s="134"/>
      <c r="J282" s="135"/>
      <c r="K282" s="138"/>
      <c r="L282" s="191"/>
      <c r="M282" s="86"/>
      <c r="N282" s="86"/>
      <c r="O282" s="86"/>
      <c r="P282" s="279"/>
      <c r="Q282" s="115"/>
      <c r="R282" s="114"/>
      <c r="S282" s="104"/>
      <c r="T282" s="104"/>
      <c r="U282" s="104"/>
      <c r="V282" s="104"/>
    </row>
    <row r="283" spans="1:22">
      <c r="A283" s="135" t="s">
        <v>70</v>
      </c>
      <c r="B283" s="164" t="s">
        <v>71</v>
      </c>
      <c r="C283" s="165"/>
      <c r="D283" s="148"/>
      <c r="E283" s="179">
        <v>50</v>
      </c>
      <c r="F283" s="147">
        <v>1.76</v>
      </c>
      <c r="G283" s="191">
        <f>F283*25</f>
        <v>44</v>
      </c>
      <c r="H283" s="134">
        <f t="shared" si="22"/>
        <v>4.1666666666666661</v>
      </c>
      <c r="I283" s="134">
        <f>(G283+H283)*3.7/100</f>
        <v>1.7821666666666667</v>
      </c>
      <c r="J283" s="135">
        <v>0</v>
      </c>
      <c r="K283" s="136">
        <f>SUM(G283:J290)</f>
        <v>49.948833333333333</v>
      </c>
      <c r="L283" s="191"/>
      <c r="M283" s="87"/>
      <c r="N283" s="87"/>
      <c r="O283" s="87"/>
      <c r="P283" s="280"/>
      <c r="Q283" s="116">
        <f>K283*1.53</f>
        <v>76.421715000000006</v>
      </c>
      <c r="R283" s="125">
        <f>(Q283-K283)/Q283</f>
        <v>0.34640522875816998</v>
      </c>
      <c r="S283" s="104"/>
      <c r="T283" s="104"/>
      <c r="U283" s="104"/>
      <c r="V283" s="104"/>
    </row>
    <row r="284" spans="1:22">
      <c r="A284" s="135"/>
      <c r="B284" s="164"/>
      <c r="C284" s="166"/>
      <c r="D284" s="148"/>
      <c r="E284" s="180"/>
      <c r="F284" s="147"/>
      <c r="G284" s="191"/>
      <c r="H284" s="134"/>
      <c r="I284" s="134"/>
      <c r="J284" s="135"/>
      <c r="K284" s="137"/>
      <c r="L284" s="191"/>
      <c r="M284" s="85"/>
      <c r="N284" s="85"/>
      <c r="O284" s="85"/>
      <c r="P284" s="278"/>
      <c r="Q284" s="115"/>
      <c r="R284" s="126"/>
      <c r="S284" s="104"/>
      <c r="T284" s="104"/>
      <c r="U284" s="104"/>
      <c r="V284" s="104"/>
    </row>
    <row r="285" spans="1:22">
      <c r="A285" s="135"/>
      <c r="B285" s="164"/>
      <c r="C285" s="166"/>
      <c r="D285" s="148"/>
      <c r="E285" s="180"/>
      <c r="F285" s="147"/>
      <c r="G285" s="191"/>
      <c r="H285" s="134"/>
      <c r="I285" s="134"/>
      <c r="J285" s="135"/>
      <c r="K285" s="137"/>
      <c r="L285" s="191"/>
      <c r="M285" s="85"/>
      <c r="N285" s="85"/>
      <c r="O285" s="85"/>
      <c r="P285" s="278"/>
      <c r="Q285" s="115"/>
      <c r="R285" s="126"/>
      <c r="S285" s="104"/>
      <c r="T285" s="104"/>
      <c r="U285" s="104"/>
      <c r="V285" s="104"/>
    </row>
    <row r="286" spans="1:22">
      <c r="A286" s="135"/>
      <c r="B286" s="164"/>
      <c r="C286" s="166"/>
      <c r="D286" s="148"/>
      <c r="E286" s="180"/>
      <c r="F286" s="147"/>
      <c r="G286" s="191"/>
      <c r="H286" s="134"/>
      <c r="I286" s="134"/>
      <c r="J286" s="135"/>
      <c r="K286" s="137"/>
      <c r="L286" s="191"/>
      <c r="M286" s="85"/>
      <c r="N286" s="85"/>
      <c r="O286" s="85"/>
      <c r="P286" s="278"/>
      <c r="Q286" s="115"/>
      <c r="R286" s="126"/>
      <c r="S286" s="104"/>
      <c r="T286" s="104"/>
      <c r="U286" s="104"/>
      <c r="V286" s="104"/>
    </row>
    <row r="287" spans="1:22">
      <c r="A287" s="135"/>
      <c r="B287" s="164"/>
      <c r="C287" s="166"/>
      <c r="D287" s="148"/>
      <c r="E287" s="180"/>
      <c r="F287" s="147"/>
      <c r="G287" s="191"/>
      <c r="H287" s="134"/>
      <c r="I287" s="134"/>
      <c r="J287" s="135"/>
      <c r="K287" s="137"/>
      <c r="L287" s="191"/>
      <c r="M287" s="85"/>
      <c r="N287" s="85"/>
      <c r="O287" s="85"/>
      <c r="P287" s="278"/>
      <c r="Q287" s="115"/>
      <c r="R287" s="126"/>
      <c r="S287" s="104"/>
      <c r="T287" s="104"/>
      <c r="U287" s="104"/>
      <c r="V287" s="104"/>
    </row>
    <row r="288" spans="1:22">
      <c r="A288" s="135"/>
      <c r="B288" s="164"/>
      <c r="C288" s="166"/>
      <c r="D288" s="148"/>
      <c r="E288" s="180"/>
      <c r="F288" s="147"/>
      <c r="G288" s="191"/>
      <c r="H288" s="134"/>
      <c r="I288" s="134"/>
      <c r="J288" s="135"/>
      <c r="K288" s="137"/>
      <c r="L288" s="191"/>
      <c r="M288" s="85"/>
      <c r="N288" s="85"/>
      <c r="O288" s="85"/>
      <c r="P288" s="278"/>
      <c r="Q288" s="115"/>
      <c r="R288" s="126"/>
      <c r="S288" s="104"/>
      <c r="T288" s="104"/>
      <c r="U288" s="104"/>
      <c r="V288" s="104"/>
    </row>
    <row r="289" spans="1:22">
      <c r="A289" s="135"/>
      <c r="B289" s="164"/>
      <c r="C289" s="166"/>
      <c r="D289" s="148"/>
      <c r="E289" s="180"/>
      <c r="F289" s="147"/>
      <c r="G289" s="191"/>
      <c r="H289" s="134"/>
      <c r="I289" s="134"/>
      <c r="J289" s="135"/>
      <c r="K289" s="137"/>
      <c r="L289" s="191"/>
      <c r="M289" s="85"/>
      <c r="N289" s="85"/>
      <c r="O289" s="85"/>
      <c r="P289" s="278"/>
      <c r="Q289" s="115"/>
      <c r="R289" s="126"/>
      <c r="S289" s="104"/>
      <c r="T289" s="104"/>
      <c r="U289" s="104"/>
      <c r="V289" s="104"/>
    </row>
    <row r="290" spans="1:22">
      <c r="A290" s="135"/>
      <c r="B290" s="164"/>
      <c r="C290" s="167"/>
      <c r="D290" s="148"/>
      <c r="E290" s="181"/>
      <c r="F290" s="147"/>
      <c r="G290" s="191"/>
      <c r="H290" s="134"/>
      <c r="I290" s="134"/>
      <c r="J290" s="135"/>
      <c r="K290" s="138"/>
      <c r="L290" s="191"/>
      <c r="M290" s="86"/>
      <c r="N290" s="86"/>
      <c r="O290" s="86"/>
      <c r="P290" s="279"/>
      <c r="Q290" s="115"/>
      <c r="R290" s="114"/>
      <c r="S290" s="104"/>
      <c r="T290" s="104"/>
      <c r="U290" s="104"/>
      <c r="V290" s="104"/>
    </row>
    <row r="291" spans="1:22">
      <c r="A291" s="196" t="s">
        <v>72</v>
      </c>
      <c r="B291" s="199" t="s">
        <v>73</v>
      </c>
      <c r="C291" s="201"/>
      <c r="D291" s="201"/>
      <c r="E291" s="202">
        <v>50</v>
      </c>
      <c r="F291" s="205">
        <v>2.17</v>
      </c>
      <c r="G291" s="207">
        <f>F291*25</f>
        <v>54.25</v>
      </c>
      <c r="H291" s="208">
        <f>2500/25000*25</f>
        <v>2.5</v>
      </c>
      <c r="I291" s="208">
        <f>(G291+H291)*3.7/100</f>
        <v>2.0997500000000002</v>
      </c>
      <c r="J291" s="209">
        <v>0</v>
      </c>
      <c r="K291" s="195">
        <f>SUM(G291:J298)</f>
        <v>58.84975</v>
      </c>
      <c r="L291" s="207">
        <v>21.19</v>
      </c>
      <c r="M291" s="77"/>
      <c r="N291" s="66"/>
      <c r="O291" s="66"/>
      <c r="P291" s="293">
        <v>49</v>
      </c>
      <c r="Q291" s="116">
        <f>K291*1.53</f>
        <v>90.040117500000008</v>
      </c>
      <c r="R291" s="125">
        <f>(Q291-K291)/Q291</f>
        <v>0.34640522875816998</v>
      </c>
      <c r="S291" s="104"/>
      <c r="T291" s="104"/>
      <c r="U291" s="104"/>
      <c r="V291" s="104"/>
    </row>
    <row r="292" spans="1:22">
      <c r="A292" s="197"/>
      <c r="B292" s="200"/>
      <c r="C292" s="201"/>
      <c r="D292" s="201"/>
      <c r="E292" s="203"/>
      <c r="F292" s="206"/>
      <c r="G292" s="207"/>
      <c r="H292" s="208"/>
      <c r="I292" s="208"/>
      <c r="J292" s="209"/>
      <c r="K292" s="195"/>
      <c r="L292" s="207"/>
      <c r="M292" s="77"/>
      <c r="N292" s="66"/>
      <c r="O292" s="66"/>
      <c r="P292" s="293"/>
      <c r="Q292" s="115"/>
      <c r="R292" s="126"/>
      <c r="S292" s="104"/>
      <c r="T292" s="104"/>
      <c r="U292" s="104"/>
      <c r="V292" s="104"/>
    </row>
    <row r="293" spans="1:22">
      <c r="A293" s="197"/>
      <c r="B293" s="200"/>
      <c r="C293" s="201"/>
      <c r="D293" s="201"/>
      <c r="E293" s="203"/>
      <c r="F293" s="206"/>
      <c r="G293" s="207"/>
      <c r="H293" s="208"/>
      <c r="I293" s="208"/>
      <c r="J293" s="209"/>
      <c r="K293" s="195"/>
      <c r="L293" s="207"/>
      <c r="M293" s="77"/>
      <c r="N293" s="66"/>
      <c r="O293" s="66"/>
      <c r="P293" s="293"/>
      <c r="Q293" s="115"/>
      <c r="R293" s="126"/>
      <c r="S293" s="104"/>
      <c r="T293" s="104"/>
      <c r="U293" s="104"/>
      <c r="V293" s="104"/>
    </row>
    <row r="294" spans="1:22">
      <c r="A294" s="197"/>
      <c r="B294" s="200"/>
      <c r="C294" s="201"/>
      <c r="D294" s="201"/>
      <c r="E294" s="203"/>
      <c r="F294" s="206"/>
      <c r="G294" s="207"/>
      <c r="H294" s="208"/>
      <c r="I294" s="208"/>
      <c r="J294" s="209"/>
      <c r="K294" s="195"/>
      <c r="L294" s="207"/>
      <c r="M294" s="77"/>
      <c r="N294" s="66"/>
      <c r="O294" s="66"/>
      <c r="P294" s="293"/>
      <c r="Q294" s="115"/>
      <c r="R294" s="126"/>
      <c r="S294" s="104"/>
      <c r="T294" s="104"/>
      <c r="U294" s="104"/>
      <c r="V294" s="104"/>
    </row>
    <row r="295" spans="1:22">
      <c r="A295" s="197"/>
      <c r="B295" s="200"/>
      <c r="C295" s="201"/>
      <c r="D295" s="201"/>
      <c r="E295" s="203"/>
      <c r="F295" s="206"/>
      <c r="G295" s="207"/>
      <c r="H295" s="208"/>
      <c r="I295" s="208"/>
      <c r="J295" s="209"/>
      <c r="K295" s="195"/>
      <c r="L295" s="207"/>
      <c r="M295" s="77"/>
      <c r="N295" s="66"/>
      <c r="O295" s="66"/>
      <c r="P295" s="293"/>
      <c r="Q295" s="115"/>
      <c r="R295" s="126"/>
      <c r="S295" s="104"/>
      <c r="T295" s="104"/>
      <c r="U295" s="104"/>
      <c r="V295" s="104"/>
    </row>
    <row r="296" spans="1:22">
      <c r="A296" s="197"/>
      <c r="B296" s="200"/>
      <c r="C296" s="201"/>
      <c r="D296" s="201"/>
      <c r="E296" s="203"/>
      <c r="F296" s="206"/>
      <c r="G296" s="207"/>
      <c r="H296" s="208"/>
      <c r="I296" s="208"/>
      <c r="J296" s="209"/>
      <c r="K296" s="195"/>
      <c r="L296" s="207"/>
      <c r="M296" s="77"/>
      <c r="N296" s="66"/>
      <c r="O296" s="66"/>
      <c r="P296" s="293"/>
      <c r="Q296" s="115"/>
      <c r="R296" s="126"/>
      <c r="S296" s="104"/>
      <c r="T296" s="104"/>
      <c r="U296" s="104"/>
      <c r="V296" s="104"/>
    </row>
    <row r="297" spans="1:22">
      <c r="A297" s="197"/>
      <c r="B297" s="200"/>
      <c r="C297" s="201"/>
      <c r="D297" s="201"/>
      <c r="E297" s="203"/>
      <c r="F297" s="206"/>
      <c r="G297" s="207"/>
      <c r="H297" s="208"/>
      <c r="I297" s="208"/>
      <c r="J297" s="209"/>
      <c r="K297" s="195"/>
      <c r="L297" s="207"/>
      <c r="M297" s="77"/>
      <c r="N297" s="66"/>
      <c r="O297" s="66"/>
      <c r="P297" s="293"/>
      <c r="Q297" s="115"/>
      <c r="R297" s="126"/>
      <c r="S297" s="104"/>
      <c r="T297" s="104"/>
      <c r="U297" s="104"/>
      <c r="V297" s="104"/>
    </row>
    <row r="298" spans="1:22">
      <c r="A298" s="198"/>
      <c r="B298" s="200"/>
      <c r="C298" s="201"/>
      <c r="D298" s="201"/>
      <c r="E298" s="204"/>
      <c r="F298" s="206"/>
      <c r="G298" s="207"/>
      <c r="H298" s="208"/>
      <c r="I298" s="208"/>
      <c r="J298" s="209"/>
      <c r="K298" s="195"/>
      <c r="L298" s="207"/>
      <c r="M298" s="77"/>
      <c r="N298" s="66"/>
      <c r="O298" s="66"/>
      <c r="P298" s="293"/>
      <c r="Q298" s="115"/>
      <c r="R298" s="114"/>
      <c r="S298" s="104"/>
      <c r="T298" s="104"/>
      <c r="U298" s="104"/>
      <c r="V298" s="104"/>
    </row>
    <row r="299" spans="1:22">
      <c r="A299" s="196" t="s">
        <v>74</v>
      </c>
      <c r="B299" s="199" t="s">
        <v>75</v>
      </c>
      <c r="C299" s="201"/>
      <c r="D299" s="201"/>
      <c r="E299" s="202">
        <v>50</v>
      </c>
      <c r="F299" s="205">
        <v>4.1500000000000004</v>
      </c>
      <c r="G299" s="207">
        <f t="shared" ref="G299" si="23">F299*25</f>
        <v>103.75000000000001</v>
      </c>
      <c r="H299" s="208">
        <f t="shared" ref="H299" si="24">2500/25000*25</f>
        <v>2.5</v>
      </c>
      <c r="I299" s="208">
        <f t="shared" ref="I299" si="25">(G299+H299)*3.7/100</f>
        <v>3.9312500000000004</v>
      </c>
      <c r="J299" s="209">
        <v>0</v>
      </c>
      <c r="K299" s="195">
        <f t="shared" ref="K299" si="26">SUM(G299:J306)</f>
        <v>110.18125000000002</v>
      </c>
      <c r="L299" s="207">
        <v>89.44</v>
      </c>
      <c r="M299" s="77"/>
      <c r="N299" s="66"/>
      <c r="O299" s="66"/>
      <c r="P299" s="293">
        <v>179</v>
      </c>
      <c r="Q299" s="116">
        <f>K299*1.53</f>
        <v>168.57731250000003</v>
      </c>
      <c r="R299" s="125">
        <f>(Q299-K299)/Q299</f>
        <v>0.34640522875816993</v>
      </c>
      <c r="S299" s="104"/>
      <c r="T299" s="104"/>
      <c r="U299" s="104"/>
      <c r="V299" s="104"/>
    </row>
    <row r="300" spans="1:22">
      <c r="A300" s="197"/>
      <c r="B300" s="200"/>
      <c r="C300" s="201"/>
      <c r="D300" s="201"/>
      <c r="E300" s="203"/>
      <c r="F300" s="206"/>
      <c r="G300" s="207"/>
      <c r="H300" s="208"/>
      <c r="I300" s="208"/>
      <c r="J300" s="209"/>
      <c r="K300" s="195"/>
      <c r="L300" s="207"/>
      <c r="M300" s="77"/>
      <c r="N300" s="66"/>
      <c r="O300" s="66"/>
      <c r="P300" s="293"/>
      <c r="Q300" s="115"/>
      <c r="R300" s="126"/>
      <c r="S300" s="104"/>
      <c r="T300" s="104"/>
      <c r="U300" s="104"/>
      <c r="V300" s="104"/>
    </row>
    <row r="301" spans="1:22">
      <c r="A301" s="197"/>
      <c r="B301" s="200"/>
      <c r="C301" s="201"/>
      <c r="D301" s="201"/>
      <c r="E301" s="203"/>
      <c r="F301" s="206"/>
      <c r="G301" s="207"/>
      <c r="H301" s="208"/>
      <c r="I301" s="208"/>
      <c r="J301" s="209"/>
      <c r="K301" s="195"/>
      <c r="L301" s="207"/>
      <c r="M301" s="77"/>
      <c r="N301" s="66"/>
      <c r="O301" s="66"/>
      <c r="P301" s="293"/>
      <c r="Q301" s="115"/>
      <c r="R301" s="126"/>
      <c r="S301" s="104"/>
      <c r="T301" s="104"/>
      <c r="U301" s="104"/>
      <c r="V301" s="104"/>
    </row>
    <row r="302" spans="1:22">
      <c r="A302" s="197"/>
      <c r="B302" s="200"/>
      <c r="C302" s="201"/>
      <c r="D302" s="201"/>
      <c r="E302" s="203"/>
      <c r="F302" s="206"/>
      <c r="G302" s="207"/>
      <c r="H302" s="208"/>
      <c r="I302" s="208"/>
      <c r="J302" s="209"/>
      <c r="K302" s="195"/>
      <c r="L302" s="207"/>
      <c r="M302" s="77"/>
      <c r="N302" s="66"/>
      <c r="O302" s="66"/>
      <c r="P302" s="293"/>
      <c r="Q302" s="115"/>
      <c r="R302" s="126"/>
      <c r="S302" s="104"/>
      <c r="T302" s="104"/>
      <c r="U302" s="104"/>
      <c r="V302" s="104"/>
    </row>
    <row r="303" spans="1:22">
      <c r="A303" s="197"/>
      <c r="B303" s="200"/>
      <c r="C303" s="201"/>
      <c r="D303" s="201"/>
      <c r="E303" s="203"/>
      <c r="F303" s="206"/>
      <c r="G303" s="207"/>
      <c r="H303" s="208"/>
      <c r="I303" s="208"/>
      <c r="J303" s="209"/>
      <c r="K303" s="195"/>
      <c r="L303" s="207"/>
      <c r="M303" s="77"/>
      <c r="N303" s="66"/>
      <c r="O303" s="66"/>
      <c r="P303" s="293"/>
      <c r="Q303" s="115"/>
      <c r="R303" s="126"/>
      <c r="S303" s="104"/>
      <c r="T303" s="104"/>
      <c r="U303" s="104"/>
      <c r="V303" s="104"/>
    </row>
    <row r="304" spans="1:22">
      <c r="A304" s="197"/>
      <c r="B304" s="200"/>
      <c r="C304" s="201"/>
      <c r="D304" s="201"/>
      <c r="E304" s="203"/>
      <c r="F304" s="206"/>
      <c r="G304" s="207"/>
      <c r="H304" s="208"/>
      <c r="I304" s="208"/>
      <c r="J304" s="209"/>
      <c r="K304" s="195"/>
      <c r="L304" s="207"/>
      <c r="M304" s="77"/>
      <c r="N304" s="66"/>
      <c r="O304" s="66"/>
      <c r="P304" s="293"/>
      <c r="Q304" s="115"/>
      <c r="R304" s="126"/>
      <c r="S304" s="104"/>
      <c r="T304" s="104"/>
      <c r="U304" s="104"/>
      <c r="V304" s="104"/>
    </row>
    <row r="305" spans="1:22">
      <c r="A305" s="197"/>
      <c r="B305" s="200"/>
      <c r="C305" s="201"/>
      <c r="D305" s="201"/>
      <c r="E305" s="203"/>
      <c r="F305" s="206"/>
      <c r="G305" s="207"/>
      <c r="H305" s="208"/>
      <c r="I305" s="208"/>
      <c r="J305" s="209"/>
      <c r="K305" s="195"/>
      <c r="L305" s="207"/>
      <c r="M305" s="77"/>
      <c r="N305" s="66"/>
      <c r="O305" s="66"/>
      <c r="P305" s="293"/>
      <c r="Q305" s="115"/>
      <c r="R305" s="126"/>
      <c r="S305" s="104"/>
      <c r="T305" s="104"/>
      <c r="U305" s="104"/>
      <c r="V305" s="104"/>
    </row>
    <row r="306" spans="1:22">
      <c r="A306" s="198"/>
      <c r="B306" s="200"/>
      <c r="C306" s="201"/>
      <c r="D306" s="201"/>
      <c r="E306" s="204"/>
      <c r="F306" s="206"/>
      <c r="G306" s="207"/>
      <c r="H306" s="208"/>
      <c r="I306" s="208"/>
      <c r="J306" s="209"/>
      <c r="K306" s="195"/>
      <c r="L306" s="207"/>
      <c r="M306" s="77"/>
      <c r="N306" s="66"/>
      <c r="O306" s="66"/>
      <c r="P306" s="293"/>
      <c r="Q306" s="115"/>
      <c r="R306" s="114"/>
      <c r="S306" s="104"/>
      <c r="T306" s="104"/>
      <c r="U306" s="104"/>
      <c r="V306" s="104"/>
    </row>
    <row r="307" spans="1:22">
      <c r="A307" s="196" t="s">
        <v>76</v>
      </c>
      <c r="B307" s="199" t="s">
        <v>75</v>
      </c>
      <c r="C307" s="201"/>
      <c r="D307" s="201"/>
      <c r="E307" s="202">
        <v>50</v>
      </c>
      <c r="F307" s="205">
        <v>4.34</v>
      </c>
      <c r="G307" s="207">
        <f t="shared" ref="G307" si="27">F307*25</f>
        <v>108.5</v>
      </c>
      <c r="H307" s="208">
        <f t="shared" ref="H307" si="28">2500/25000*25</f>
        <v>2.5</v>
      </c>
      <c r="I307" s="208">
        <f t="shared" ref="I307" si="29">(G307+H307)*3.7/100</f>
        <v>4.1070000000000002</v>
      </c>
      <c r="J307" s="209">
        <v>0</v>
      </c>
      <c r="K307" s="195">
        <f t="shared" ref="K307" si="30">SUM(G307:J314)</f>
        <v>115.107</v>
      </c>
      <c r="L307" s="207">
        <v>89.44</v>
      </c>
      <c r="M307" s="77"/>
      <c r="N307" s="66"/>
      <c r="O307" s="66"/>
      <c r="P307" s="293">
        <v>179</v>
      </c>
      <c r="Q307" s="116">
        <f>K307*1.53</f>
        <v>176.11371</v>
      </c>
      <c r="R307" s="125">
        <f>(Q307-K307)/Q307</f>
        <v>0.34640522875816993</v>
      </c>
      <c r="S307" s="104"/>
      <c r="T307" s="104"/>
      <c r="U307" s="104"/>
      <c r="V307" s="104"/>
    </row>
    <row r="308" spans="1:22">
      <c r="A308" s="197"/>
      <c r="B308" s="200"/>
      <c r="C308" s="201"/>
      <c r="D308" s="201"/>
      <c r="E308" s="203"/>
      <c r="F308" s="206"/>
      <c r="G308" s="207"/>
      <c r="H308" s="208"/>
      <c r="I308" s="208"/>
      <c r="J308" s="209"/>
      <c r="K308" s="195"/>
      <c r="L308" s="207"/>
      <c r="M308" s="77"/>
      <c r="N308" s="66"/>
      <c r="O308" s="66"/>
      <c r="P308" s="293"/>
      <c r="Q308" s="115"/>
      <c r="R308" s="126"/>
      <c r="S308" s="104"/>
      <c r="T308" s="104"/>
      <c r="U308" s="104"/>
      <c r="V308" s="104"/>
    </row>
    <row r="309" spans="1:22">
      <c r="A309" s="197"/>
      <c r="B309" s="200"/>
      <c r="C309" s="201"/>
      <c r="D309" s="201"/>
      <c r="E309" s="203"/>
      <c r="F309" s="206"/>
      <c r="G309" s="207"/>
      <c r="H309" s="208"/>
      <c r="I309" s="208"/>
      <c r="J309" s="209"/>
      <c r="K309" s="195"/>
      <c r="L309" s="207"/>
      <c r="M309" s="77"/>
      <c r="N309" s="66"/>
      <c r="O309" s="66"/>
      <c r="P309" s="293"/>
      <c r="Q309" s="115"/>
      <c r="R309" s="126"/>
      <c r="S309" s="104"/>
      <c r="T309" s="104"/>
      <c r="U309" s="104"/>
      <c r="V309" s="104"/>
    </row>
    <row r="310" spans="1:22">
      <c r="A310" s="197"/>
      <c r="B310" s="200"/>
      <c r="C310" s="201"/>
      <c r="D310" s="201"/>
      <c r="E310" s="203"/>
      <c r="F310" s="206"/>
      <c r="G310" s="207"/>
      <c r="H310" s="208"/>
      <c r="I310" s="208"/>
      <c r="J310" s="209"/>
      <c r="K310" s="195"/>
      <c r="L310" s="207"/>
      <c r="M310" s="77"/>
      <c r="N310" s="66"/>
      <c r="O310" s="66"/>
      <c r="P310" s="293"/>
      <c r="Q310" s="115"/>
      <c r="R310" s="126"/>
      <c r="S310" s="104"/>
      <c r="T310" s="104"/>
      <c r="U310" s="104"/>
      <c r="V310" s="104"/>
    </row>
    <row r="311" spans="1:22">
      <c r="A311" s="197"/>
      <c r="B311" s="200"/>
      <c r="C311" s="201"/>
      <c r="D311" s="201"/>
      <c r="E311" s="203"/>
      <c r="F311" s="206"/>
      <c r="G311" s="207"/>
      <c r="H311" s="208"/>
      <c r="I311" s="208"/>
      <c r="J311" s="209"/>
      <c r="K311" s="195"/>
      <c r="L311" s="207"/>
      <c r="M311" s="77"/>
      <c r="N311" s="66"/>
      <c r="O311" s="66"/>
      <c r="P311" s="293"/>
      <c r="Q311" s="115"/>
      <c r="R311" s="126"/>
      <c r="S311" s="104"/>
      <c r="T311" s="104"/>
      <c r="U311" s="104"/>
      <c r="V311" s="104"/>
    </row>
    <row r="312" spans="1:22">
      <c r="A312" s="197"/>
      <c r="B312" s="200"/>
      <c r="C312" s="201"/>
      <c r="D312" s="201"/>
      <c r="E312" s="203"/>
      <c r="F312" s="206"/>
      <c r="G312" s="207"/>
      <c r="H312" s="208"/>
      <c r="I312" s="208"/>
      <c r="J312" s="209"/>
      <c r="K312" s="195"/>
      <c r="L312" s="207"/>
      <c r="M312" s="77"/>
      <c r="N312" s="66"/>
      <c r="O312" s="66"/>
      <c r="P312" s="293"/>
      <c r="Q312" s="115"/>
      <c r="R312" s="126"/>
      <c r="S312" s="104"/>
      <c r="T312" s="104"/>
      <c r="U312" s="104"/>
      <c r="V312" s="104"/>
    </row>
    <row r="313" spans="1:22">
      <c r="A313" s="197"/>
      <c r="B313" s="200"/>
      <c r="C313" s="201"/>
      <c r="D313" s="201"/>
      <c r="E313" s="203"/>
      <c r="F313" s="206"/>
      <c r="G313" s="207"/>
      <c r="H313" s="208"/>
      <c r="I313" s="208"/>
      <c r="J313" s="209"/>
      <c r="K313" s="195"/>
      <c r="L313" s="207"/>
      <c r="M313" s="77"/>
      <c r="N313" s="66"/>
      <c r="O313" s="66"/>
      <c r="P313" s="293"/>
      <c r="Q313" s="115"/>
      <c r="R313" s="126"/>
      <c r="S313" s="104"/>
      <c r="T313" s="104"/>
      <c r="U313" s="104"/>
      <c r="V313" s="104"/>
    </row>
    <row r="314" spans="1:22">
      <c r="A314" s="198"/>
      <c r="B314" s="200"/>
      <c r="C314" s="201"/>
      <c r="D314" s="201"/>
      <c r="E314" s="204"/>
      <c r="F314" s="206"/>
      <c r="G314" s="207"/>
      <c r="H314" s="208"/>
      <c r="I314" s="208"/>
      <c r="J314" s="209"/>
      <c r="K314" s="195"/>
      <c r="L314" s="207"/>
      <c r="M314" s="77"/>
      <c r="N314" s="66"/>
      <c r="O314" s="66"/>
      <c r="P314" s="293"/>
      <c r="Q314" s="115"/>
      <c r="R314" s="114"/>
      <c r="S314" s="104"/>
      <c r="T314" s="104"/>
      <c r="U314" s="104"/>
      <c r="V314" s="104"/>
    </row>
    <row r="315" spans="1:22">
      <c r="A315" s="196" t="s">
        <v>77</v>
      </c>
      <c r="B315" s="199" t="s">
        <v>78</v>
      </c>
      <c r="C315" s="201"/>
      <c r="D315" s="201"/>
      <c r="E315" s="202">
        <v>50</v>
      </c>
      <c r="F315" s="205">
        <v>4.88</v>
      </c>
      <c r="G315" s="207">
        <f t="shared" ref="G315" si="31">F315*25</f>
        <v>122</v>
      </c>
      <c r="H315" s="208">
        <f t="shared" ref="H315" si="32">2500/25000*25</f>
        <v>2.5</v>
      </c>
      <c r="I315" s="208">
        <f t="shared" ref="I315" si="33">(G315+H315)*3.7/100</f>
        <v>4.6065000000000005</v>
      </c>
      <c r="J315" s="209">
        <v>0</v>
      </c>
      <c r="K315" s="195">
        <f t="shared" ref="K315" si="34">SUM(G315:J322)</f>
        <v>129.10650000000001</v>
      </c>
      <c r="L315" s="207">
        <v>116.06</v>
      </c>
      <c r="M315" s="77"/>
      <c r="N315" s="66"/>
      <c r="O315" s="66"/>
      <c r="P315" s="293">
        <v>229</v>
      </c>
      <c r="Q315" s="116">
        <f>K315*1.53</f>
        <v>197.53294500000001</v>
      </c>
      <c r="R315" s="125">
        <f>(Q315-K315)/Q315</f>
        <v>0.34640522875816993</v>
      </c>
      <c r="S315" s="104"/>
      <c r="T315" s="104"/>
      <c r="U315" s="104"/>
      <c r="V315" s="104"/>
    </row>
    <row r="316" spans="1:22">
      <c r="A316" s="197"/>
      <c r="B316" s="200"/>
      <c r="C316" s="201"/>
      <c r="D316" s="201"/>
      <c r="E316" s="203"/>
      <c r="F316" s="206"/>
      <c r="G316" s="207"/>
      <c r="H316" s="208"/>
      <c r="I316" s="208"/>
      <c r="J316" s="209"/>
      <c r="K316" s="195"/>
      <c r="L316" s="207"/>
      <c r="M316" s="77"/>
      <c r="N316" s="66"/>
      <c r="O316" s="66"/>
      <c r="P316" s="293"/>
      <c r="Q316" s="115"/>
      <c r="R316" s="126"/>
      <c r="S316" s="104"/>
      <c r="T316" s="104"/>
      <c r="U316" s="104"/>
      <c r="V316" s="104"/>
    </row>
    <row r="317" spans="1:22">
      <c r="A317" s="197"/>
      <c r="B317" s="200"/>
      <c r="C317" s="201"/>
      <c r="D317" s="201"/>
      <c r="E317" s="203"/>
      <c r="F317" s="206"/>
      <c r="G317" s="207"/>
      <c r="H317" s="208"/>
      <c r="I317" s="208"/>
      <c r="J317" s="209"/>
      <c r="K317" s="195"/>
      <c r="L317" s="207"/>
      <c r="M317" s="77"/>
      <c r="N317" s="66"/>
      <c r="O317" s="66"/>
      <c r="P317" s="293"/>
      <c r="Q317" s="115"/>
      <c r="R317" s="126"/>
      <c r="S317" s="104"/>
      <c r="T317" s="104"/>
      <c r="U317" s="104"/>
      <c r="V317" s="104"/>
    </row>
    <row r="318" spans="1:22">
      <c r="A318" s="197"/>
      <c r="B318" s="200"/>
      <c r="C318" s="201"/>
      <c r="D318" s="201"/>
      <c r="E318" s="203"/>
      <c r="F318" s="206"/>
      <c r="G318" s="207"/>
      <c r="H318" s="208"/>
      <c r="I318" s="208"/>
      <c r="J318" s="209"/>
      <c r="K318" s="195"/>
      <c r="L318" s="207"/>
      <c r="M318" s="77"/>
      <c r="N318" s="66"/>
      <c r="O318" s="66"/>
      <c r="P318" s="293"/>
      <c r="Q318" s="115"/>
      <c r="R318" s="126"/>
      <c r="S318" s="104"/>
      <c r="T318" s="104"/>
      <c r="U318" s="104"/>
      <c r="V318" s="104"/>
    </row>
    <row r="319" spans="1:22">
      <c r="A319" s="197"/>
      <c r="B319" s="200"/>
      <c r="C319" s="201"/>
      <c r="D319" s="201"/>
      <c r="E319" s="203"/>
      <c r="F319" s="206"/>
      <c r="G319" s="207"/>
      <c r="H319" s="208"/>
      <c r="I319" s="208"/>
      <c r="J319" s="209"/>
      <c r="K319" s="195"/>
      <c r="L319" s="207"/>
      <c r="M319" s="77"/>
      <c r="N319" s="66"/>
      <c r="O319" s="66"/>
      <c r="P319" s="293"/>
      <c r="Q319" s="115"/>
      <c r="R319" s="126"/>
      <c r="S319" s="104"/>
      <c r="T319" s="104"/>
      <c r="U319" s="104"/>
      <c r="V319" s="104"/>
    </row>
    <row r="320" spans="1:22">
      <c r="A320" s="197"/>
      <c r="B320" s="200"/>
      <c r="C320" s="201"/>
      <c r="D320" s="201"/>
      <c r="E320" s="203"/>
      <c r="F320" s="206"/>
      <c r="G320" s="207"/>
      <c r="H320" s="208"/>
      <c r="I320" s="208"/>
      <c r="J320" s="209"/>
      <c r="K320" s="195"/>
      <c r="L320" s="207"/>
      <c r="M320" s="77"/>
      <c r="N320" s="66"/>
      <c r="O320" s="66"/>
      <c r="P320" s="293"/>
      <c r="Q320" s="115"/>
      <c r="R320" s="126"/>
      <c r="S320" s="104"/>
      <c r="T320" s="104"/>
      <c r="U320" s="104"/>
      <c r="V320" s="104"/>
    </row>
    <row r="321" spans="1:22">
      <c r="A321" s="197"/>
      <c r="B321" s="200"/>
      <c r="C321" s="201"/>
      <c r="D321" s="201"/>
      <c r="E321" s="203"/>
      <c r="F321" s="206"/>
      <c r="G321" s="207"/>
      <c r="H321" s="208"/>
      <c r="I321" s="208"/>
      <c r="J321" s="209"/>
      <c r="K321" s="195"/>
      <c r="L321" s="207"/>
      <c r="M321" s="77"/>
      <c r="N321" s="66"/>
      <c r="O321" s="66"/>
      <c r="P321" s="293"/>
      <c r="Q321" s="115"/>
      <c r="R321" s="126"/>
      <c r="S321" s="104"/>
      <c r="T321" s="104"/>
      <c r="U321" s="104"/>
      <c r="V321" s="104"/>
    </row>
    <row r="322" spans="1:22">
      <c r="A322" s="198"/>
      <c r="B322" s="200"/>
      <c r="C322" s="201"/>
      <c r="D322" s="201"/>
      <c r="E322" s="204"/>
      <c r="F322" s="206"/>
      <c r="G322" s="207"/>
      <c r="H322" s="208"/>
      <c r="I322" s="208"/>
      <c r="J322" s="209"/>
      <c r="K322" s="195"/>
      <c r="L322" s="207"/>
      <c r="M322" s="77"/>
      <c r="N322" s="66"/>
      <c r="O322" s="66"/>
      <c r="P322" s="293"/>
      <c r="Q322" s="115"/>
      <c r="R322" s="114"/>
      <c r="S322" s="104"/>
      <c r="T322" s="104"/>
      <c r="U322" s="104"/>
      <c r="V322" s="104"/>
    </row>
    <row r="323" spans="1:22">
      <c r="A323" s="196" t="s">
        <v>79</v>
      </c>
      <c r="B323" s="210" t="s">
        <v>80</v>
      </c>
      <c r="C323" s="201"/>
      <c r="D323" s="201"/>
      <c r="E323" s="202">
        <v>50</v>
      </c>
      <c r="F323" s="205">
        <v>3.61</v>
      </c>
      <c r="G323" s="207">
        <f t="shared" ref="G323" si="35">F323*25</f>
        <v>90.25</v>
      </c>
      <c r="H323" s="208">
        <f t="shared" ref="H323" si="36">2500/25000*25</f>
        <v>2.5</v>
      </c>
      <c r="I323" s="208">
        <f t="shared" ref="I323" si="37">(G323+H323)*3.7/100</f>
        <v>3.4317500000000001</v>
      </c>
      <c r="J323" s="209">
        <v>0</v>
      </c>
      <c r="K323" s="195">
        <f t="shared" ref="K323" si="38">SUM(G323:J330)</f>
        <v>96.181749999999994</v>
      </c>
      <c r="L323" s="207">
        <v>179.95</v>
      </c>
      <c r="M323" s="77"/>
      <c r="N323" s="66"/>
      <c r="O323" s="66"/>
      <c r="P323" s="293">
        <v>349</v>
      </c>
      <c r="Q323" s="116">
        <f>K323*1.53</f>
        <v>147.15807749999999</v>
      </c>
      <c r="R323" s="125">
        <f>(Q323-K323)/Q323</f>
        <v>0.34640522875816993</v>
      </c>
      <c r="S323" s="104"/>
      <c r="T323" s="104"/>
      <c r="U323" s="104"/>
      <c r="V323" s="104"/>
    </row>
    <row r="324" spans="1:22">
      <c r="A324" s="197"/>
      <c r="B324" s="210"/>
      <c r="C324" s="201"/>
      <c r="D324" s="201"/>
      <c r="E324" s="203"/>
      <c r="F324" s="206"/>
      <c r="G324" s="207"/>
      <c r="H324" s="208"/>
      <c r="I324" s="208"/>
      <c r="J324" s="209"/>
      <c r="K324" s="195"/>
      <c r="L324" s="207"/>
      <c r="M324" s="77"/>
      <c r="N324" s="66"/>
      <c r="O324" s="66"/>
      <c r="P324" s="293"/>
      <c r="Q324" s="115"/>
      <c r="R324" s="126"/>
      <c r="S324" s="104"/>
      <c r="T324" s="104"/>
      <c r="U324" s="104"/>
      <c r="V324" s="104"/>
    </row>
    <row r="325" spans="1:22">
      <c r="A325" s="197"/>
      <c r="B325" s="210"/>
      <c r="C325" s="201"/>
      <c r="D325" s="201"/>
      <c r="E325" s="203"/>
      <c r="F325" s="206"/>
      <c r="G325" s="207"/>
      <c r="H325" s="208"/>
      <c r="I325" s="208"/>
      <c r="J325" s="209"/>
      <c r="K325" s="195"/>
      <c r="L325" s="207"/>
      <c r="M325" s="77"/>
      <c r="N325" s="66"/>
      <c r="O325" s="66"/>
      <c r="P325" s="293"/>
      <c r="Q325" s="115"/>
      <c r="R325" s="126"/>
      <c r="S325" s="104"/>
      <c r="T325" s="104"/>
      <c r="U325" s="104"/>
      <c r="V325" s="104"/>
    </row>
    <row r="326" spans="1:22">
      <c r="A326" s="197"/>
      <c r="B326" s="210"/>
      <c r="C326" s="201"/>
      <c r="D326" s="201"/>
      <c r="E326" s="203"/>
      <c r="F326" s="206"/>
      <c r="G326" s="207"/>
      <c r="H326" s="208"/>
      <c r="I326" s="208"/>
      <c r="J326" s="209"/>
      <c r="K326" s="195"/>
      <c r="L326" s="207"/>
      <c r="M326" s="77"/>
      <c r="N326" s="66"/>
      <c r="O326" s="66"/>
      <c r="P326" s="293"/>
      <c r="Q326" s="115"/>
      <c r="R326" s="126"/>
      <c r="S326" s="104"/>
      <c r="T326" s="104"/>
      <c r="U326" s="104"/>
      <c r="V326" s="104"/>
    </row>
    <row r="327" spans="1:22">
      <c r="A327" s="197"/>
      <c r="B327" s="210"/>
      <c r="C327" s="201"/>
      <c r="D327" s="201"/>
      <c r="E327" s="203"/>
      <c r="F327" s="206"/>
      <c r="G327" s="207"/>
      <c r="H327" s="208"/>
      <c r="I327" s="208"/>
      <c r="J327" s="209"/>
      <c r="K327" s="195"/>
      <c r="L327" s="207"/>
      <c r="M327" s="77"/>
      <c r="N327" s="66"/>
      <c r="O327" s="66"/>
      <c r="P327" s="293"/>
      <c r="Q327" s="115"/>
      <c r="R327" s="126"/>
      <c r="S327" s="104"/>
      <c r="T327" s="104"/>
      <c r="U327" s="104"/>
      <c r="V327" s="104"/>
    </row>
    <row r="328" spans="1:22">
      <c r="A328" s="197"/>
      <c r="B328" s="210"/>
      <c r="C328" s="201"/>
      <c r="D328" s="201"/>
      <c r="E328" s="203"/>
      <c r="F328" s="206"/>
      <c r="G328" s="207"/>
      <c r="H328" s="208"/>
      <c r="I328" s="208"/>
      <c r="J328" s="209"/>
      <c r="K328" s="195"/>
      <c r="L328" s="207"/>
      <c r="M328" s="77"/>
      <c r="N328" s="66"/>
      <c r="O328" s="66"/>
      <c r="P328" s="293"/>
      <c r="Q328" s="115"/>
      <c r="R328" s="126"/>
      <c r="S328" s="104"/>
      <c r="T328" s="104"/>
      <c r="U328" s="104"/>
      <c r="V328" s="104"/>
    </row>
    <row r="329" spans="1:22">
      <c r="A329" s="197"/>
      <c r="B329" s="210"/>
      <c r="C329" s="201"/>
      <c r="D329" s="201"/>
      <c r="E329" s="203"/>
      <c r="F329" s="206"/>
      <c r="G329" s="207"/>
      <c r="H329" s="208"/>
      <c r="I329" s="208"/>
      <c r="J329" s="209"/>
      <c r="K329" s="195"/>
      <c r="L329" s="207"/>
      <c r="M329" s="77"/>
      <c r="N329" s="66"/>
      <c r="O329" s="66"/>
      <c r="P329" s="293"/>
      <c r="Q329" s="115"/>
      <c r="R329" s="126"/>
      <c r="S329" s="104"/>
      <c r="T329" s="104"/>
      <c r="U329" s="104"/>
      <c r="V329" s="104"/>
    </row>
    <row r="330" spans="1:22">
      <c r="A330" s="198"/>
      <c r="B330" s="210"/>
      <c r="C330" s="201"/>
      <c r="D330" s="201"/>
      <c r="E330" s="204"/>
      <c r="F330" s="206"/>
      <c r="G330" s="207"/>
      <c r="H330" s="208"/>
      <c r="I330" s="208"/>
      <c r="J330" s="209"/>
      <c r="K330" s="195"/>
      <c r="L330" s="207"/>
      <c r="M330" s="77"/>
      <c r="N330" s="66"/>
      <c r="O330" s="66"/>
      <c r="P330" s="293"/>
      <c r="Q330" s="115"/>
      <c r="R330" s="114"/>
      <c r="S330" s="104"/>
      <c r="T330" s="104"/>
      <c r="U330" s="104"/>
      <c r="V330" s="104"/>
    </row>
    <row r="331" spans="1:22">
      <c r="A331" s="196" t="s">
        <v>81</v>
      </c>
      <c r="B331" s="199" t="s">
        <v>82</v>
      </c>
      <c r="C331" s="201"/>
      <c r="D331" s="201"/>
      <c r="E331" s="202">
        <v>30</v>
      </c>
      <c r="F331" s="205">
        <v>11.02</v>
      </c>
      <c r="G331" s="207">
        <f t="shared" ref="G331" si="39">F331*25</f>
        <v>275.5</v>
      </c>
      <c r="H331" s="208">
        <f t="shared" ref="H331" si="40">2500/25000*25</f>
        <v>2.5</v>
      </c>
      <c r="I331" s="208">
        <f t="shared" ref="I331" si="41">(G331+H331)*3.7/100</f>
        <v>10.286000000000001</v>
      </c>
      <c r="J331" s="209">
        <v>0</v>
      </c>
      <c r="K331" s="195">
        <f t="shared" ref="K331" si="42">SUM(G331:J338)</f>
        <v>288.286</v>
      </c>
      <c r="L331" s="207">
        <v>366.24</v>
      </c>
      <c r="M331" s="77"/>
      <c r="N331" s="66"/>
      <c r="O331" s="66"/>
      <c r="P331" s="293">
        <v>599</v>
      </c>
      <c r="Q331" s="116">
        <f>K331*1.53</f>
        <v>441.07758000000001</v>
      </c>
      <c r="R331" s="125">
        <f>(Q331-K331)/Q331</f>
        <v>0.34640522875816993</v>
      </c>
      <c r="S331" s="104"/>
      <c r="T331" s="104"/>
      <c r="U331" s="104"/>
      <c r="V331" s="104"/>
    </row>
    <row r="332" spans="1:22">
      <c r="A332" s="197"/>
      <c r="B332" s="200"/>
      <c r="C332" s="201"/>
      <c r="D332" s="201"/>
      <c r="E332" s="203"/>
      <c r="F332" s="206"/>
      <c r="G332" s="207"/>
      <c r="H332" s="208"/>
      <c r="I332" s="208"/>
      <c r="J332" s="209"/>
      <c r="K332" s="195"/>
      <c r="L332" s="207"/>
      <c r="M332" s="77"/>
      <c r="N332" s="66"/>
      <c r="O332" s="66"/>
      <c r="P332" s="293"/>
      <c r="Q332" s="115"/>
      <c r="R332" s="126"/>
      <c r="S332" s="104"/>
      <c r="T332" s="104"/>
      <c r="U332" s="104"/>
      <c r="V332" s="104"/>
    </row>
    <row r="333" spans="1:22">
      <c r="A333" s="197"/>
      <c r="B333" s="200"/>
      <c r="C333" s="201"/>
      <c r="D333" s="201"/>
      <c r="E333" s="203"/>
      <c r="F333" s="206"/>
      <c r="G333" s="207"/>
      <c r="H333" s="208"/>
      <c r="I333" s="208"/>
      <c r="J333" s="209"/>
      <c r="K333" s="195"/>
      <c r="L333" s="207"/>
      <c r="M333" s="77"/>
      <c r="N333" s="66"/>
      <c r="O333" s="66"/>
      <c r="P333" s="293"/>
      <c r="Q333" s="115"/>
      <c r="R333" s="126"/>
      <c r="S333" s="104"/>
      <c r="T333" s="104"/>
      <c r="U333" s="104"/>
      <c r="V333" s="104"/>
    </row>
    <row r="334" spans="1:22">
      <c r="A334" s="197"/>
      <c r="B334" s="200"/>
      <c r="C334" s="201"/>
      <c r="D334" s="201"/>
      <c r="E334" s="203"/>
      <c r="F334" s="206"/>
      <c r="G334" s="207"/>
      <c r="H334" s="208"/>
      <c r="I334" s="208"/>
      <c r="J334" s="209"/>
      <c r="K334" s="195"/>
      <c r="L334" s="207"/>
      <c r="M334" s="77"/>
      <c r="N334" s="66"/>
      <c r="O334" s="66"/>
      <c r="P334" s="293"/>
      <c r="Q334" s="115"/>
      <c r="R334" s="126"/>
      <c r="S334" s="104"/>
      <c r="T334" s="104"/>
      <c r="U334" s="104"/>
      <c r="V334" s="104"/>
    </row>
    <row r="335" spans="1:22">
      <c r="A335" s="197"/>
      <c r="B335" s="200"/>
      <c r="C335" s="201"/>
      <c r="D335" s="201"/>
      <c r="E335" s="203"/>
      <c r="F335" s="206"/>
      <c r="G335" s="207"/>
      <c r="H335" s="208"/>
      <c r="I335" s="208"/>
      <c r="J335" s="209"/>
      <c r="K335" s="195"/>
      <c r="L335" s="207"/>
      <c r="M335" s="77"/>
      <c r="N335" s="66"/>
      <c r="O335" s="66"/>
      <c r="P335" s="293"/>
      <c r="Q335" s="115"/>
      <c r="R335" s="126"/>
      <c r="S335" s="104"/>
      <c r="T335" s="104"/>
      <c r="U335" s="104"/>
      <c r="V335" s="104"/>
    </row>
    <row r="336" spans="1:22">
      <c r="A336" s="197"/>
      <c r="B336" s="200"/>
      <c r="C336" s="201"/>
      <c r="D336" s="201"/>
      <c r="E336" s="203"/>
      <c r="F336" s="206"/>
      <c r="G336" s="207"/>
      <c r="H336" s="208"/>
      <c r="I336" s="208"/>
      <c r="J336" s="209"/>
      <c r="K336" s="195"/>
      <c r="L336" s="207"/>
      <c r="M336" s="77"/>
      <c r="N336" s="66"/>
      <c r="O336" s="66"/>
      <c r="P336" s="293"/>
      <c r="Q336" s="115"/>
      <c r="R336" s="126"/>
      <c r="S336" s="104"/>
      <c r="T336" s="104"/>
      <c r="U336" s="104"/>
      <c r="V336" s="104"/>
    </row>
    <row r="337" spans="1:22">
      <c r="A337" s="197"/>
      <c r="B337" s="200"/>
      <c r="C337" s="201"/>
      <c r="D337" s="201"/>
      <c r="E337" s="203"/>
      <c r="F337" s="206"/>
      <c r="G337" s="207"/>
      <c r="H337" s="208"/>
      <c r="I337" s="208"/>
      <c r="J337" s="209"/>
      <c r="K337" s="195"/>
      <c r="L337" s="207"/>
      <c r="M337" s="77"/>
      <c r="N337" s="66"/>
      <c r="O337" s="66"/>
      <c r="P337" s="293"/>
      <c r="Q337" s="115"/>
      <c r="R337" s="126"/>
      <c r="S337" s="104"/>
      <c r="T337" s="104"/>
      <c r="U337" s="104"/>
      <c r="V337" s="104"/>
    </row>
    <row r="338" spans="1:22">
      <c r="A338" s="198"/>
      <c r="B338" s="200"/>
      <c r="C338" s="201"/>
      <c r="D338" s="201"/>
      <c r="E338" s="204"/>
      <c r="F338" s="206"/>
      <c r="G338" s="207"/>
      <c r="H338" s="208"/>
      <c r="I338" s="208"/>
      <c r="J338" s="209"/>
      <c r="K338" s="195"/>
      <c r="L338" s="207"/>
      <c r="M338" s="77"/>
      <c r="N338" s="66"/>
      <c r="O338" s="66"/>
      <c r="P338" s="293"/>
      <c r="Q338" s="115"/>
      <c r="R338" s="114"/>
      <c r="S338" s="104"/>
      <c r="T338" s="104"/>
      <c r="U338" s="104"/>
      <c r="V338" s="104"/>
    </row>
    <row r="339" spans="1:22">
      <c r="A339" s="196" t="s">
        <v>83</v>
      </c>
      <c r="B339" s="199" t="s">
        <v>84</v>
      </c>
      <c r="C339" s="201"/>
      <c r="D339" s="201"/>
      <c r="E339" s="202">
        <v>50</v>
      </c>
      <c r="F339" s="205">
        <v>11.92</v>
      </c>
      <c r="G339" s="207">
        <f t="shared" ref="G339" si="43">F339*25</f>
        <v>298</v>
      </c>
      <c r="H339" s="208">
        <f t="shared" ref="H339" si="44">2500/25000*25</f>
        <v>2.5</v>
      </c>
      <c r="I339" s="208">
        <f t="shared" ref="I339" si="45">(G339+H339)*3.7/100</f>
        <v>11.118500000000001</v>
      </c>
      <c r="J339" s="209">
        <v>0</v>
      </c>
      <c r="K339" s="195">
        <f t="shared" ref="K339" si="46">SUM(G339:J346)</f>
        <v>311.61849999999998</v>
      </c>
      <c r="L339" s="207">
        <v>499.39</v>
      </c>
      <c r="M339" s="77"/>
      <c r="N339" s="66"/>
      <c r="O339" s="66"/>
      <c r="P339" s="293">
        <v>899</v>
      </c>
      <c r="Q339" s="116">
        <f>K339*1.53</f>
        <v>476.77630499999998</v>
      </c>
      <c r="R339" s="125">
        <f>(Q339-K339)/Q339</f>
        <v>0.34640522875816993</v>
      </c>
      <c r="S339" s="104"/>
      <c r="T339" s="104"/>
      <c r="U339" s="104"/>
      <c r="V339" s="104"/>
    </row>
    <row r="340" spans="1:22">
      <c r="A340" s="197"/>
      <c r="B340" s="200"/>
      <c r="C340" s="201"/>
      <c r="D340" s="201"/>
      <c r="E340" s="203"/>
      <c r="F340" s="206"/>
      <c r="G340" s="207"/>
      <c r="H340" s="208"/>
      <c r="I340" s="208"/>
      <c r="J340" s="209"/>
      <c r="K340" s="195"/>
      <c r="L340" s="207"/>
      <c r="M340" s="77"/>
      <c r="N340" s="66"/>
      <c r="O340" s="66"/>
      <c r="P340" s="293"/>
      <c r="Q340" s="115"/>
      <c r="R340" s="126"/>
      <c r="S340" s="104"/>
      <c r="T340" s="104"/>
      <c r="U340" s="104"/>
      <c r="V340" s="104"/>
    </row>
    <row r="341" spans="1:22">
      <c r="A341" s="197"/>
      <c r="B341" s="200"/>
      <c r="C341" s="201"/>
      <c r="D341" s="201"/>
      <c r="E341" s="203"/>
      <c r="F341" s="206"/>
      <c r="G341" s="207"/>
      <c r="H341" s="208"/>
      <c r="I341" s="208"/>
      <c r="J341" s="209"/>
      <c r="K341" s="195"/>
      <c r="L341" s="207"/>
      <c r="M341" s="77"/>
      <c r="N341" s="66"/>
      <c r="O341" s="66"/>
      <c r="P341" s="293"/>
      <c r="Q341" s="115"/>
      <c r="R341" s="126"/>
      <c r="S341" s="104"/>
      <c r="T341" s="104"/>
      <c r="U341" s="104"/>
      <c r="V341" s="104"/>
    </row>
    <row r="342" spans="1:22">
      <c r="A342" s="197"/>
      <c r="B342" s="200"/>
      <c r="C342" s="201"/>
      <c r="D342" s="201"/>
      <c r="E342" s="203"/>
      <c r="F342" s="206"/>
      <c r="G342" s="207"/>
      <c r="H342" s="208"/>
      <c r="I342" s="208"/>
      <c r="J342" s="209"/>
      <c r="K342" s="195"/>
      <c r="L342" s="207"/>
      <c r="M342" s="77"/>
      <c r="N342" s="66"/>
      <c r="O342" s="66"/>
      <c r="P342" s="293"/>
      <c r="Q342" s="115"/>
      <c r="R342" s="126"/>
      <c r="S342" s="104"/>
      <c r="T342" s="104"/>
      <c r="U342" s="104"/>
      <c r="V342" s="104"/>
    </row>
    <row r="343" spans="1:22">
      <c r="A343" s="197"/>
      <c r="B343" s="200"/>
      <c r="C343" s="201"/>
      <c r="D343" s="201"/>
      <c r="E343" s="203"/>
      <c r="F343" s="206"/>
      <c r="G343" s="207"/>
      <c r="H343" s="208"/>
      <c r="I343" s="208"/>
      <c r="J343" s="209"/>
      <c r="K343" s="195"/>
      <c r="L343" s="207"/>
      <c r="M343" s="77"/>
      <c r="N343" s="66"/>
      <c r="O343" s="66"/>
      <c r="P343" s="293"/>
      <c r="Q343" s="115"/>
      <c r="R343" s="126"/>
      <c r="S343" s="104"/>
      <c r="T343" s="104"/>
      <c r="U343" s="104"/>
      <c r="V343" s="104"/>
    </row>
    <row r="344" spans="1:22">
      <c r="A344" s="197"/>
      <c r="B344" s="200"/>
      <c r="C344" s="201"/>
      <c r="D344" s="201"/>
      <c r="E344" s="203"/>
      <c r="F344" s="206"/>
      <c r="G344" s="207"/>
      <c r="H344" s="208"/>
      <c r="I344" s="208"/>
      <c r="J344" s="209"/>
      <c r="K344" s="195"/>
      <c r="L344" s="207"/>
      <c r="M344" s="77"/>
      <c r="N344" s="66"/>
      <c r="O344" s="66"/>
      <c r="P344" s="293"/>
      <c r="Q344" s="115"/>
      <c r="R344" s="126"/>
      <c r="S344" s="104"/>
      <c r="T344" s="104"/>
      <c r="U344" s="104"/>
      <c r="V344" s="104"/>
    </row>
    <row r="345" spans="1:22">
      <c r="A345" s="197"/>
      <c r="B345" s="200"/>
      <c r="C345" s="201"/>
      <c r="D345" s="201"/>
      <c r="E345" s="203"/>
      <c r="F345" s="206"/>
      <c r="G345" s="207"/>
      <c r="H345" s="208"/>
      <c r="I345" s="208"/>
      <c r="J345" s="209"/>
      <c r="K345" s="195"/>
      <c r="L345" s="207"/>
      <c r="M345" s="77"/>
      <c r="N345" s="66"/>
      <c r="O345" s="66"/>
      <c r="P345" s="293"/>
      <c r="Q345" s="115"/>
      <c r="R345" s="126"/>
      <c r="S345" s="104"/>
      <c r="T345" s="104"/>
      <c r="U345" s="104"/>
      <c r="V345" s="104"/>
    </row>
    <row r="346" spans="1:22">
      <c r="A346" s="198"/>
      <c r="B346" s="200"/>
      <c r="C346" s="201"/>
      <c r="D346" s="201"/>
      <c r="E346" s="204"/>
      <c r="F346" s="206"/>
      <c r="G346" s="207"/>
      <c r="H346" s="208"/>
      <c r="I346" s="208"/>
      <c r="J346" s="209"/>
      <c r="K346" s="195"/>
      <c r="L346" s="207"/>
      <c r="M346" s="77"/>
      <c r="N346" s="66"/>
      <c r="O346" s="66"/>
      <c r="P346" s="293"/>
      <c r="Q346" s="115"/>
      <c r="R346" s="114"/>
      <c r="S346" s="104"/>
      <c r="T346" s="104"/>
      <c r="U346" s="104"/>
      <c r="V346" s="104"/>
    </row>
    <row r="347" spans="1:22">
      <c r="A347" s="135" t="s">
        <v>85</v>
      </c>
      <c r="B347" s="164" t="s">
        <v>86</v>
      </c>
      <c r="C347" s="165"/>
      <c r="D347" s="148"/>
      <c r="E347" s="179">
        <v>100</v>
      </c>
      <c r="F347" s="147">
        <v>3.34</v>
      </c>
      <c r="G347" s="191">
        <f>F347*25</f>
        <v>83.5</v>
      </c>
      <c r="H347" s="134">
        <f>2500/20000*25</f>
        <v>3.125</v>
      </c>
      <c r="I347" s="134">
        <f>(G347+H347)*2.9/100</f>
        <v>2.5121250000000002</v>
      </c>
      <c r="J347" s="135">
        <v>0</v>
      </c>
      <c r="K347" s="136">
        <f>SUM(G347:J354)</f>
        <v>89.137124999999997</v>
      </c>
      <c r="L347" s="191">
        <v>403.56</v>
      </c>
      <c r="M347" s="87"/>
      <c r="N347" s="87"/>
      <c r="O347" s="87"/>
      <c r="P347" s="280">
        <v>799</v>
      </c>
      <c r="Q347" s="116">
        <f>K347*1.53</f>
        <v>136.37980124999999</v>
      </c>
      <c r="R347" s="125">
        <f>(Q347-K347)/Q347</f>
        <v>0.34640522875816987</v>
      </c>
      <c r="S347" s="104"/>
      <c r="T347" s="104"/>
      <c r="U347" s="104"/>
      <c r="V347" s="104"/>
    </row>
    <row r="348" spans="1:22">
      <c r="A348" s="135"/>
      <c r="B348" s="164"/>
      <c r="C348" s="166"/>
      <c r="D348" s="148"/>
      <c r="E348" s="180"/>
      <c r="F348" s="147"/>
      <c r="G348" s="191"/>
      <c r="H348" s="134"/>
      <c r="I348" s="134"/>
      <c r="J348" s="135"/>
      <c r="K348" s="137"/>
      <c r="L348" s="191"/>
      <c r="M348" s="85"/>
      <c r="N348" s="85"/>
      <c r="O348" s="85"/>
      <c r="P348" s="278"/>
      <c r="Q348" s="115"/>
      <c r="R348" s="126"/>
      <c r="S348" s="104"/>
      <c r="T348" s="104"/>
      <c r="U348" s="104"/>
      <c r="V348" s="104"/>
    </row>
    <row r="349" spans="1:22">
      <c r="A349" s="135"/>
      <c r="B349" s="164"/>
      <c r="C349" s="166"/>
      <c r="D349" s="148"/>
      <c r="E349" s="180"/>
      <c r="F349" s="147"/>
      <c r="G349" s="191"/>
      <c r="H349" s="134"/>
      <c r="I349" s="134"/>
      <c r="J349" s="135"/>
      <c r="K349" s="137"/>
      <c r="L349" s="191"/>
      <c r="M349" s="85"/>
      <c r="N349" s="85"/>
      <c r="O349" s="85"/>
      <c r="P349" s="278"/>
      <c r="Q349" s="115"/>
      <c r="R349" s="126"/>
      <c r="S349" s="104"/>
      <c r="T349" s="104"/>
      <c r="U349" s="104"/>
      <c r="V349" s="104"/>
    </row>
    <row r="350" spans="1:22">
      <c r="A350" s="135"/>
      <c r="B350" s="164"/>
      <c r="C350" s="166"/>
      <c r="D350" s="148"/>
      <c r="E350" s="180"/>
      <c r="F350" s="147"/>
      <c r="G350" s="191"/>
      <c r="H350" s="134"/>
      <c r="I350" s="134"/>
      <c r="J350" s="135"/>
      <c r="K350" s="137"/>
      <c r="L350" s="191"/>
      <c r="M350" s="85"/>
      <c r="N350" s="85"/>
      <c r="O350" s="85"/>
      <c r="P350" s="278"/>
      <c r="Q350" s="115"/>
      <c r="R350" s="126"/>
      <c r="S350" s="104"/>
      <c r="T350" s="104"/>
      <c r="U350" s="104"/>
      <c r="V350" s="104"/>
    </row>
    <row r="351" spans="1:22">
      <c r="A351" s="135"/>
      <c r="B351" s="164"/>
      <c r="C351" s="166"/>
      <c r="D351" s="148"/>
      <c r="E351" s="180"/>
      <c r="F351" s="147"/>
      <c r="G351" s="191"/>
      <c r="H351" s="134"/>
      <c r="I351" s="134"/>
      <c r="J351" s="135"/>
      <c r="K351" s="137"/>
      <c r="L351" s="191"/>
      <c r="M351" s="85"/>
      <c r="N351" s="85"/>
      <c r="O351" s="85"/>
      <c r="P351" s="278"/>
      <c r="Q351" s="115"/>
      <c r="R351" s="126"/>
      <c r="S351" s="104"/>
      <c r="T351" s="104"/>
      <c r="U351" s="104"/>
      <c r="V351" s="104"/>
    </row>
    <row r="352" spans="1:22">
      <c r="A352" s="135"/>
      <c r="B352" s="164"/>
      <c r="C352" s="166"/>
      <c r="D352" s="148"/>
      <c r="E352" s="180"/>
      <c r="F352" s="147"/>
      <c r="G352" s="191"/>
      <c r="H352" s="134"/>
      <c r="I352" s="134"/>
      <c r="J352" s="135"/>
      <c r="K352" s="137"/>
      <c r="L352" s="191"/>
      <c r="M352" s="85"/>
      <c r="N352" s="85"/>
      <c r="O352" s="85"/>
      <c r="P352" s="278"/>
      <c r="Q352" s="115"/>
      <c r="R352" s="126"/>
      <c r="S352" s="104"/>
      <c r="T352" s="104"/>
      <c r="U352" s="104"/>
      <c r="V352" s="104"/>
    </row>
    <row r="353" spans="1:22">
      <c r="A353" s="135"/>
      <c r="B353" s="164"/>
      <c r="C353" s="166"/>
      <c r="D353" s="148"/>
      <c r="E353" s="180"/>
      <c r="F353" s="147"/>
      <c r="G353" s="191"/>
      <c r="H353" s="134"/>
      <c r="I353" s="134"/>
      <c r="J353" s="135"/>
      <c r="K353" s="137"/>
      <c r="L353" s="191"/>
      <c r="M353" s="85"/>
      <c r="N353" s="85"/>
      <c r="O353" s="85"/>
      <c r="P353" s="278"/>
      <c r="Q353" s="115"/>
      <c r="R353" s="126"/>
      <c r="S353" s="104"/>
      <c r="T353" s="104"/>
      <c r="U353" s="104"/>
      <c r="V353" s="104"/>
    </row>
    <row r="354" spans="1:22">
      <c r="A354" s="135"/>
      <c r="B354" s="164"/>
      <c r="C354" s="167"/>
      <c r="D354" s="148"/>
      <c r="E354" s="181"/>
      <c r="F354" s="147"/>
      <c r="G354" s="191"/>
      <c r="H354" s="134"/>
      <c r="I354" s="134"/>
      <c r="J354" s="135"/>
      <c r="K354" s="138"/>
      <c r="L354" s="191"/>
      <c r="M354" s="86"/>
      <c r="N354" s="86"/>
      <c r="O354" s="86"/>
      <c r="P354" s="279"/>
      <c r="Q354" s="115"/>
      <c r="R354" s="114"/>
      <c r="S354" s="104"/>
      <c r="T354" s="104"/>
      <c r="U354" s="104"/>
      <c r="V354" s="104"/>
    </row>
    <row r="355" spans="1:22">
      <c r="A355" s="135" t="s">
        <v>87</v>
      </c>
      <c r="B355" s="164" t="s">
        <v>88</v>
      </c>
      <c r="C355" s="165"/>
      <c r="D355" s="148"/>
      <c r="E355" s="179">
        <v>100</v>
      </c>
      <c r="F355" s="147">
        <v>2.42</v>
      </c>
      <c r="G355" s="191">
        <f>F355*25</f>
        <v>60.5</v>
      </c>
      <c r="H355" s="134">
        <f>2500/20000*25</f>
        <v>3.125</v>
      </c>
      <c r="I355" s="134">
        <f>(G355+H355)*2.9/100</f>
        <v>1.8451249999999999</v>
      </c>
      <c r="J355" s="135">
        <v>0</v>
      </c>
      <c r="K355" s="136">
        <f>SUM(G355:J362)</f>
        <v>65.470124999999996</v>
      </c>
      <c r="L355" s="191">
        <v>403.56</v>
      </c>
      <c r="M355" s="87"/>
      <c r="N355" s="87"/>
      <c r="O355" s="87"/>
      <c r="P355" s="280">
        <v>799</v>
      </c>
      <c r="Q355" s="116">
        <f>K355*1.53</f>
        <v>100.16929125</v>
      </c>
      <c r="R355" s="125">
        <f>(Q355-K355)/Q355</f>
        <v>0.34640522875816998</v>
      </c>
      <c r="S355" s="104"/>
      <c r="T355" s="104"/>
      <c r="U355" s="104"/>
      <c r="V355" s="104"/>
    </row>
    <row r="356" spans="1:22">
      <c r="A356" s="135"/>
      <c r="B356" s="164"/>
      <c r="C356" s="166"/>
      <c r="D356" s="148"/>
      <c r="E356" s="180"/>
      <c r="F356" s="147"/>
      <c r="G356" s="191"/>
      <c r="H356" s="134"/>
      <c r="I356" s="134"/>
      <c r="J356" s="135"/>
      <c r="K356" s="137"/>
      <c r="L356" s="191"/>
      <c r="M356" s="85"/>
      <c r="N356" s="85"/>
      <c r="O356" s="85"/>
      <c r="P356" s="278"/>
      <c r="Q356" s="115"/>
      <c r="R356" s="126"/>
      <c r="S356" s="104"/>
      <c r="T356" s="104"/>
      <c r="U356" s="104"/>
      <c r="V356" s="104"/>
    </row>
    <row r="357" spans="1:22">
      <c r="A357" s="135"/>
      <c r="B357" s="164"/>
      <c r="C357" s="166"/>
      <c r="D357" s="148"/>
      <c r="E357" s="180"/>
      <c r="F357" s="147"/>
      <c r="G357" s="191"/>
      <c r="H357" s="134"/>
      <c r="I357" s="134"/>
      <c r="J357" s="135"/>
      <c r="K357" s="137"/>
      <c r="L357" s="191"/>
      <c r="M357" s="85"/>
      <c r="N357" s="85"/>
      <c r="O357" s="85"/>
      <c r="P357" s="278"/>
      <c r="Q357" s="115"/>
      <c r="R357" s="126"/>
      <c r="S357" s="104"/>
      <c r="T357" s="104"/>
      <c r="U357" s="104"/>
      <c r="V357" s="104"/>
    </row>
    <row r="358" spans="1:22">
      <c r="A358" s="135"/>
      <c r="B358" s="164"/>
      <c r="C358" s="166"/>
      <c r="D358" s="148"/>
      <c r="E358" s="180"/>
      <c r="F358" s="147"/>
      <c r="G358" s="191"/>
      <c r="H358" s="134"/>
      <c r="I358" s="134"/>
      <c r="J358" s="135"/>
      <c r="K358" s="137"/>
      <c r="L358" s="191"/>
      <c r="M358" s="85"/>
      <c r="N358" s="85"/>
      <c r="O358" s="85"/>
      <c r="P358" s="278"/>
      <c r="Q358" s="115"/>
      <c r="R358" s="126"/>
      <c r="S358" s="104"/>
      <c r="T358" s="104"/>
      <c r="U358" s="104"/>
      <c r="V358" s="104"/>
    </row>
    <row r="359" spans="1:22">
      <c r="A359" s="135"/>
      <c r="B359" s="164"/>
      <c r="C359" s="166"/>
      <c r="D359" s="148"/>
      <c r="E359" s="180"/>
      <c r="F359" s="147"/>
      <c r="G359" s="191"/>
      <c r="H359" s="134"/>
      <c r="I359" s="134"/>
      <c r="J359" s="135"/>
      <c r="K359" s="137"/>
      <c r="L359" s="191"/>
      <c r="M359" s="85"/>
      <c r="N359" s="85"/>
      <c r="O359" s="85"/>
      <c r="P359" s="278"/>
      <c r="Q359" s="115"/>
      <c r="R359" s="126"/>
      <c r="S359" s="104"/>
      <c r="T359" s="104"/>
      <c r="U359" s="104"/>
      <c r="V359" s="104"/>
    </row>
    <row r="360" spans="1:22">
      <c r="A360" s="135"/>
      <c r="B360" s="164"/>
      <c r="C360" s="166"/>
      <c r="D360" s="148"/>
      <c r="E360" s="180"/>
      <c r="F360" s="147"/>
      <c r="G360" s="191"/>
      <c r="H360" s="134"/>
      <c r="I360" s="134"/>
      <c r="J360" s="135"/>
      <c r="K360" s="137"/>
      <c r="L360" s="191"/>
      <c r="M360" s="85"/>
      <c r="N360" s="85"/>
      <c r="O360" s="85"/>
      <c r="P360" s="278"/>
      <c r="Q360" s="115"/>
      <c r="R360" s="126"/>
      <c r="S360" s="104"/>
      <c r="T360" s="104"/>
      <c r="U360" s="104"/>
      <c r="V360" s="104"/>
    </row>
    <row r="361" spans="1:22">
      <c r="A361" s="135"/>
      <c r="B361" s="164"/>
      <c r="C361" s="166"/>
      <c r="D361" s="148"/>
      <c r="E361" s="180"/>
      <c r="F361" s="147"/>
      <c r="G361" s="191"/>
      <c r="H361" s="134"/>
      <c r="I361" s="134"/>
      <c r="J361" s="135"/>
      <c r="K361" s="137"/>
      <c r="L361" s="191"/>
      <c r="M361" s="85"/>
      <c r="N361" s="85"/>
      <c r="O361" s="85"/>
      <c r="P361" s="278"/>
      <c r="Q361" s="115"/>
      <c r="R361" s="126"/>
      <c r="S361" s="104"/>
      <c r="T361" s="104"/>
      <c r="U361" s="104"/>
      <c r="V361" s="104"/>
    </row>
    <row r="362" spans="1:22">
      <c r="A362" s="135"/>
      <c r="B362" s="164"/>
      <c r="C362" s="167"/>
      <c r="D362" s="148"/>
      <c r="E362" s="181"/>
      <c r="F362" s="147"/>
      <c r="G362" s="191"/>
      <c r="H362" s="134"/>
      <c r="I362" s="134"/>
      <c r="J362" s="135"/>
      <c r="K362" s="138"/>
      <c r="L362" s="191"/>
      <c r="M362" s="86"/>
      <c r="N362" s="86"/>
      <c r="O362" s="86"/>
      <c r="P362" s="279"/>
      <c r="Q362" s="115"/>
      <c r="R362" s="114"/>
      <c r="S362" s="104"/>
      <c r="T362" s="104"/>
      <c r="U362" s="104"/>
      <c r="V362" s="104"/>
    </row>
    <row r="363" spans="1:22">
      <c r="A363" s="135" t="s">
        <v>89</v>
      </c>
      <c r="B363" s="164" t="s">
        <v>90</v>
      </c>
      <c r="C363" s="165"/>
      <c r="D363" s="148"/>
      <c r="E363" s="179">
        <v>100</v>
      </c>
      <c r="F363" s="147">
        <v>1.72</v>
      </c>
      <c r="G363" s="191">
        <f>F363*25</f>
        <v>43</v>
      </c>
      <c r="H363" s="134">
        <f>2500/20000*25</f>
        <v>3.125</v>
      </c>
      <c r="I363" s="134">
        <f>(G363+H363)*2.9/100</f>
        <v>1.3376249999999998</v>
      </c>
      <c r="J363" s="135">
        <v>0</v>
      </c>
      <c r="K363" s="136">
        <f>SUM(G363:J370)</f>
        <v>47.462625000000003</v>
      </c>
      <c r="L363" s="191">
        <v>403.56</v>
      </c>
      <c r="M363" s="87"/>
      <c r="N363" s="87"/>
      <c r="O363" s="87"/>
      <c r="P363" s="280">
        <v>799</v>
      </c>
      <c r="Q363" s="116">
        <f>K363*1.53</f>
        <v>72.617816250000004</v>
      </c>
      <c r="R363" s="125">
        <f>(Q363-K363)/Q363</f>
        <v>0.34640522875816993</v>
      </c>
      <c r="S363" s="104"/>
      <c r="T363" s="104"/>
      <c r="U363" s="104"/>
      <c r="V363" s="104"/>
    </row>
    <row r="364" spans="1:22">
      <c r="A364" s="135"/>
      <c r="B364" s="164"/>
      <c r="C364" s="166"/>
      <c r="D364" s="148"/>
      <c r="E364" s="180"/>
      <c r="F364" s="147"/>
      <c r="G364" s="191"/>
      <c r="H364" s="134"/>
      <c r="I364" s="134"/>
      <c r="J364" s="135"/>
      <c r="K364" s="137"/>
      <c r="L364" s="191"/>
      <c r="M364" s="85"/>
      <c r="N364" s="85"/>
      <c r="O364" s="85"/>
      <c r="P364" s="278"/>
      <c r="Q364" s="115"/>
      <c r="R364" s="126"/>
      <c r="S364" s="104"/>
      <c r="T364" s="104"/>
      <c r="U364" s="104"/>
      <c r="V364" s="104"/>
    </row>
    <row r="365" spans="1:22">
      <c r="A365" s="135"/>
      <c r="B365" s="164"/>
      <c r="C365" s="166"/>
      <c r="D365" s="148"/>
      <c r="E365" s="180"/>
      <c r="F365" s="147"/>
      <c r="G365" s="191"/>
      <c r="H365" s="134"/>
      <c r="I365" s="134"/>
      <c r="J365" s="135"/>
      <c r="K365" s="137"/>
      <c r="L365" s="191"/>
      <c r="M365" s="85"/>
      <c r="N365" s="85"/>
      <c r="O365" s="85"/>
      <c r="P365" s="278"/>
      <c r="Q365" s="115"/>
      <c r="R365" s="126"/>
      <c r="S365" s="104"/>
      <c r="T365" s="104"/>
      <c r="U365" s="104"/>
      <c r="V365" s="104"/>
    </row>
    <row r="366" spans="1:22">
      <c r="A366" s="135"/>
      <c r="B366" s="164"/>
      <c r="C366" s="166"/>
      <c r="D366" s="148"/>
      <c r="E366" s="180"/>
      <c r="F366" s="147"/>
      <c r="G366" s="191"/>
      <c r="H366" s="134"/>
      <c r="I366" s="134"/>
      <c r="J366" s="135"/>
      <c r="K366" s="137"/>
      <c r="L366" s="191"/>
      <c r="M366" s="85"/>
      <c r="N366" s="85"/>
      <c r="O366" s="85"/>
      <c r="P366" s="278"/>
      <c r="Q366" s="115"/>
      <c r="R366" s="126"/>
      <c r="S366" s="104"/>
      <c r="T366" s="104"/>
      <c r="U366" s="104"/>
      <c r="V366" s="104"/>
    </row>
    <row r="367" spans="1:22">
      <c r="A367" s="135"/>
      <c r="B367" s="164"/>
      <c r="C367" s="166"/>
      <c r="D367" s="148"/>
      <c r="E367" s="180"/>
      <c r="F367" s="147"/>
      <c r="G367" s="191"/>
      <c r="H367" s="134"/>
      <c r="I367" s="134"/>
      <c r="J367" s="135"/>
      <c r="K367" s="137"/>
      <c r="L367" s="191"/>
      <c r="M367" s="85"/>
      <c r="N367" s="85"/>
      <c r="O367" s="85"/>
      <c r="P367" s="278"/>
      <c r="Q367" s="115"/>
      <c r="R367" s="126"/>
      <c r="S367" s="104"/>
      <c r="T367" s="104"/>
      <c r="U367" s="104"/>
      <c r="V367" s="104"/>
    </row>
    <row r="368" spans="1:22">
      <c r="A368" s="135"/>
      <c r="B368" s="164"/>
      <c r="C368" s="166"/>
      <c r="D368" s="148"/>
      <c r="E368" s="180"/>
      <c r="F368" s="147"/>
      <c r="G368" s="191"/>
      <c r="H368" s="134"/>
      <c r="I368" s="134"/>
      <c r="J368" s="135"/>
      <c r="K368" s="137"/>
      <c r="L368" s="191"/>
      <c r="M368" s="85"/>
      <c r="N368" s="85"/>
      <c r="O368" s="85"/>
      <c r="P368" s="278"/>
      <c r="Q368" s="115"/>
      <c r="R368" s="126"/>
      <c r="S368" s="104"/>
      <c r="T368" s="104"/>
      <c r="U368" s="104"/>
      <c r="V368" s="104"/>
    </row>
    <row r="369" spans="1:22">
      <c r="A369" s="135"/>
      <c r="B369" s="164"/>
      <c r="C369" s="166"/>
      <c r="D369" s="148"/>
      <c r="E369" s="180"/>
      <c r="F369" s="147"/>
      <c r="G369" s="191"/>
      <c r="H369" s="134"/>
      <c r="I369" s="134"/>
      <c r="J369" s="135"/>
      <c r="K369" s="137"/>
      <c r="L369" s="191"/>
      <c r="M369" s="85"/>
      <c r="N369" s="85"/>
      <c r="O369" s="85"/>
      <c r="P369" s="278"/>
      <c r="Q369" s="115"/>
      <c r="R369" s="126"/>
      <c r="S369" s="104"/>
      <c r="T369" s="104"/>
      <c r="U369" s="104"/>
      <c r="V369" s="104"/>
    </row>
    <row r="370" spans="1:22">
      <c r="A370" s="135"/>
      <c r="B370" s="164"/>
      <c r="C370" s="167"/>
      <c r="D370" s="148"/>
      <c r="E370" s="181"/>
      <c r="F370" s="147"/>
      <c r="G370" s="191"/>
      <c r="H370" s="134"/>
      <c r="I370" s="134"/>
      <c r="J370" s="135"/>
      <c r="K370" s="138"/>
      <c r="L370" s="191"/>
      <c r="M370" s="86"/>
      <c r="N370" s="86"/>
      <c r="O370" s="86"/>
      <c r="P370" s="279"/>
      <c r="Q370" s="115"/>
      <c r="R370" s="114"/>
      <c r="S370" s="104"/>
      <c r="T370" s="104"/>
      <c r="U370" s="104"/>
      <c r="V370" s="104"/>
    </row>
    <row r="371" spans="1:22">
      <c r="A371" s="135" t="s">
        <v>91</v>
      </c>
      <c r="B371" s="164" t="s">
        <v>92</v>
      </c>
      <c r="C371" s="165"/>
      <c r="D371" s="148"/>
      <c r="E371" s="179">
        <v>100</v>
      </c>
      <c r="F371" s="147">
        <v>3.45</v>
      </c>
      <c r="G371" s="191">
        <f>F371*25</f>
        <v>86.25</v>
      </c>
      <c r="H371" s="134">
        <f>2500/20000*25</f>
        <v>3.125</v>
      </c>
      <c r="I371" s="134">
        <f>(G371+H371)*2.9/100</f>
        <v>2.5918749999999999</v>
      </c>
      <c r="J371" s="135">
        <v>0</v>
      </c>
      <c r="K371" s="136">
        <f>SUM(G371:J378)</f>
        <v>91.966875000000002</v>
      </c>
      <c r="L371" s="191">
        <v>403.56</v>
      </c>
      <c r="M371" s="87"/>
      <c r="N371" s="87"/>
      <c r="O371" s="87"/>
      <c r="P371" s="280">
        <v>799</v>
      </c>
      <c r="Q371" s="116">
        <f>K371*1.53</f>
        <v>140.70931874999999</v>
      </c>
      <c r="R371" s="125">
        <f>(Q371-K371)/Q371</f>
        <v>0.34640522875816987</v>
      </c>
      <c r="S371" s="104"/>
      <c r="T371" s="104"/>
      <c r="U371" s="104"/>
      <c r="V371" s="104"/>
    </row>
    <row r="372" spans="1:22">
      <c r="A372" s="135"/>
      <c r="B372" s="164"/>
      <c r="C372" s="166"/>
      <c r="D372" s="148"/>
      <c r="E372" s="180"/>
      <c r="F372" s="147"/>
      <c r="G372" s="191"/>
      <c r="H372" s="134"/>
      <c r="I372" s="134"/>
      <c r="J372" s="135"/>
      <c r="K372" s="137"/>
      <c r="L372" s="191"/>
      <c r="M372" s="85"/>
      <c r="N372" s="85"/>
      <c r="O372" s="85"/>
      <c r="P372" s="278"/>
      <c r="Q372" s="115"/>
      <c r="R372" s="126"/>
      <c r="S372" s="104"/>
      <c r="T372" s="104"/>
      <c r="U372" s="104"/>
      <c r="V372" s="104"/>
    </row>
    <row r="373" spans="1:22">
      <c r="A373" s="135"/>
      <c r="B373" s="164"/>
      <c r="C373" s="166"/>
      <c r="D373" s="148"/>
      <c r="E373" s="180"/>
      <c r="F373" s="147"/>
      <c r="G373" s="191"/>
      <c r="H373" s="134"/>
      <c r="I373" s="134"/>
      <c r="J373" s="135"/>
      <c r="K373" s="137"/>
      <c r="L373" s="191"/>
      <c r="M373" s="85"/>
      <c r="N373" s="85"/>
      <c r="O373" s="85"/>
      <c r="P373" s="278"/>
      <c r="Q373" s="115"/>
      <c r="R373" s="126"/>
      <c r="S373" s="104"/>
      <c r="T373" s="104"/>
      <c r="U373" s="104"/>
      <c r="V373" s="104"/>
    </row>
    <row r="374" spans="1:22">
      <c r="A374" s="135"/>
      <c r="B374" s="164"/>
      <c r="C374" s="166"/>
      <c r="D374" s="148"/>
      <c r="E374" s="180"/>
      <c r="F374" s="147"/>
      <c r="G374" s="191"/>
      <c r="H374" s="134"/>
      <c r="I374" s="134"/>
      <c r="J374" s="135"/>
      <c r="K374" s="137"/>
      <c r="L374" s="191"/>
      <c r="M374" s="85"/>
      <c r="N374" s="85"/>
      <c r="O374" s="85"/>
      <c r="P374" s="278"/>
      <c r="Q374" s="115"/>
      <c r="R374" s="126"/>
      <c r="S374" s="104"/>
      <c r="T374" s="104"/>
      <c r="U374" s="104"/>
      <c r="V374" s="104"/>
    </row>
    <row r="375" spans="1:22">
      <c r="A375" s="135"/>
      <c r="B375" s="164"/>
      <c r="C375" s="166"/>
      <c r="D375" s="148"/>
      <c r="E375" s="180"/>
      <c r="F375" s="147"/>
      <c r="G375" s="191"/>
      <c r="H375" s="134"/>
      <c r="I375" s="134"/>
      <c r="J375" s="135"/>
      <c r="K375" s="137"/>
      <c r="L375" s="191"/>
      <c r="M375" s="85"/>
      <c r="N375" s="85"/>
      <c r="O375" s="85"/>
      <c r="P375" s="278"/>
      <c r="Q375" s="115"/>
      <c r="R375" s="126"/>
      <c r="S375" s="104"/>
      <c r="T375" s="104"/>
      <c r="U375" s="104"/>
      <c r="V375" s="104"/>
    </row>
    <row r="376" spans="1:22">
      <c r="A376" s="135"/>
      <c r="B376" s="164"/>
      <c r="C376" s="166"/>
      <c r="D376" s="148"/>
      <c r="E376" s="180"/>
      <c r="F376" s="147"/>
      <c r="G376" s="191"/>
      <c r="H376" s="134"/>
      <c r="I376" s="134"/>
      <c r="J376" s="135"/>
      <c r="K376" s="137"/>
      <c r="L376" s="191"/>
      <c r="M376" s="85"/>
      <c r="N376" s="85"/>
      <c r="O376" s="85"/>
      <c r="P376" s="278"/>
      <c r="Q376" s="115"/>
      <c r="R376" s="126"/>
      <c r="S376" s="104"/>
      <c r="T376" s="104"/>
      <c r="U376" s="104"/>
      <c r="V376" s="104"/>
    </row>
    <row r="377" spans="1:22">
      <c r="A377" s="135"/>
      <c r="B377" s="164"/>
      <c r="C377" s="166"/>
      <c r="D377" s="148"/>
      <c r="E377" s="180"/>
      <c r="F377" s="147"/>
      <c r="G377" s="191"/>
      <c r="H377" s="134"/>
      <c r="I377" s="134"/>
      <c r="J377" s="135"/>
      <c r="K377" s="137"/>
      <c r="L377" s="191"/>
      <c r="M377" s="85"/>
      <c r="N377" s="85"/>
      <c r="O377" s="85"/>
      <c r="P377" s="278"/>
      <c r="Q377" s="115"/>
      <c r="R377" s="126"/>
      <c r="S377" s="104"/>
      <c r="T377" s="104"/>
      <c r="U377" s="104"/>
      <c r="V377" s="104"/>
    </row>
    <row r="378" spans="1:22">
      <c r="A378" s="135"/>
      <c r="B378" s="164"/>
      <c r="C378" s="167"/>
      <c r="D378" s="148"/>
      <c r="E378" s="181"/>
      <c r="F378" s="147"/>
      <c r="G378" s="191"/>
      <c r="H378" s="134"/>
      <c r="I378" s="134"/>
      <c r="J378" s="135"/>
      <c r="K378" s="138"/>
      <c r="L378" s="191"/>
      <c r="M378" s="86"/>
      <c r="N378" s="86"/>
      <c r="O378" s="86"/>
      <c r="P378" s="279"/>
      <c r="Q378" s="115"/>
      <c r="R378" s="114"/>
      <c r="S378" s="104"/>
      <c r="T378" s="104"/>
      <c r="U378" s="104"/>
      <c r="V378" s="104"/>
    </row>
    <row r="379" spans="1:22">
      <c r="A379" s="135" t="s">
        <v>93</v>
      </c>
      <c r="B379" s="164" t="s">
        <v>94</v>
      </c>
      <c r="C379" s="165"/>
      <c r="D379" s="148"/>
      <c r="E379" s="179">
        <v>100</v>
      </c>
      <c r="F379" s="147">
        <v>2.93</v>
      </c>
      <c r="G379" s="191">
        <f>F379*25</f>
        <v>73.25</v>
      </c>
      <c r="H379" s="134">
        <f>2500/20000*25</f>
        <v>3.125</v>
      </c>
      <c r="I379" s="134">
        <f>(G379+H379)*2.9/100</f>
        <v>2.2148749999999997</v>
      </c>
      <c r="J379" s="135">
        <v>0</v>
      </c>
      <c r="K379" s="136">
        <f>SUM(G379:J386)</f>
        <v>78.589875000000006</v>
      </c>
      <c r="L379" s="191">
        <v>403.56</v>
      </c>
      <c r="M379" s="87"/>
      <c r="N379" s="87"/>
      <c r="O379" s="87"/>
      <c r="P379" s="280">
        <v>799</v>
      </c>
      <c r="Q379" s="116">
        <f>K379*1.53</f>
        <v>120.24250875000001</v>
      </c>
      <c r="R379" s="125">
        <f>(Q379-K379)/Q379</f>
        <v>0.34640522875816998</v>
      </c>
      <c r="S379" s="104"/>
      <c r="T379" s="104"/>
      <c r="U379" s="104"/>
      <c r="V379" s="104"/>
    </row>
    <row r="380" spans="1:22">
      <c r="A380" s="135"/>
      <c r="B380" s="164"/>
      <c r="C380" s="166"/>
      <c r="D380" s="148"/>
      <c r="E380" s="180"/>
      <c r="F380" s="147"/>
      <c r="G380" s="191"/>
      <c r="H380" s="134"/>
      <c r="I380" s="134"/>
      <c r="J380" s="135"/>
      <c r="K380" s="137"/>
      <c r="L380" s="191"/>
      <c r="M380" s="85"/>
      <c r="N380" s="85"/>
      <c r="O380" s="85"/>
      <c r="P380" s="278"/>
      <c r="Q380" s="115"/>
      <c r="R380" s="126"/>
      <c r="S380" s="104"/>
      <c r="T380" s="104"/>
      <c r="U380" s="104"/>
      <c r="V380" s="104"/>
    </row>
    <row r="381" spans="1:22">
      <c r="A381" s="135"/>
      <c r="B381" s="164"/>
      <c r="C381" s="166"/>
      <c r="D381" s="148"/>
      <c r="E381" s="180"/>
      <c r="F381" s="147"/>
      <c r="G381" s="191"/>
      <c r="H381" s="134"/>
      <c r="I381" s="134"/>
      <c r="J381" s="135"/>
      <c r="K381" s="137"/>
      <c r="L381" s="191"/>
      <c r="M381" s="85"/>
      <c r="N381" s="85"/>
      <c r="O381" s="85"/>
      <c r="P381" s="278"/>
      <c r="Q381" s="115"/>
      <c r="R381" s="126"/>
      <c r="S381" s="104"/>
      <c r="T381" s="104"/>
      <c r="U381" s="104"/>
      <c r="V381" s="104"/>
    </row>
    <row r="382" spans="1:22">
      <c r="A382" s="135"/>
      <c r="B382" s="164"/>
      <c r="C382" s="166"/>
      <c r="D382" s="148"/>
      <c r="E382" s="180"/>
      <c r="F382" s="147"/>
      <c r="G382" s="191"/>
      <c r="H382" s="134"/>
      <c r="I382" s="134"/>
      <c r="J382" s="135"/>
      <c r="K382" s="137"/>
      <c r="L382" s="191"/>
      <c r="M382" s="85"/>
      <c r="N382" s="85"/>
      <c r="O382" s="85"/>
      <c r="P382" s="278"/>
      <c r="Q382" s="115"/>
      <c r="R382" s="126"/>
      <c r="S382" s="104"/>
      <c r="T382" s="104"/>
      <c r="U382" s="104"/>
      <c r="V382" s="104"/>
    </row>
    <row r="383" spans="1:22">
      <c r="A383" s="135"/>
      <c r="B383" s="164"/>
      <c r="C383" s="166"/>
      <c r="D383" s="148"/>
      <c r="E383" s="180"/>
      <c r="F383" s="147"/>
      <c r="G383" s="191"/>
      <c r="H383" s="134"/>
      <c r="I383" s="134"/>
      <c r="J383" s="135"/>
      <c r="K383" s="137"/>
      <c r="L383" s="191"/>
      <c r="M383" s="85"/>
      <c r="N383" s="85"/>
      <c r="O383" s="85"/>
      <c r="P383" s="278"/>
      <c r="Q383" s="115"/>
      <c r="R383" s="126"/>
      <c r="S383" s="104"/>
      <c r="T383" s="104"/>
      <c r="U383" s="104"/>
      <c r="V383" s="104"/>
    </row>
    <row r="384" spans="1:22">
      <c r="A384" s="135"/>
      <c r="B384" s="164"/>
      <c r="C384" s="166"/>
      <c r="D384" s="148"/>
      <c r="E384" s="180"/>
      <c r="F384" s="147"/>
      <c r="G384" s="191"/>
      <c r="H384" s="134"/>
      <c r="I384" s="134"/>
      <c r="J384" s="135"/>
      <c r="K384" s="137"/>
      <c r="L384" s="191"/>
      <c r="M384" s="85"/>
      <c r="N384" s="85"/>
      <c r="O384" s="85"/>
      <c r="P384" s="278"/>
      <c r="Q384" s="115"/>
      <c r="R384" s="126"/>
      <c r="S384" s="104"/>
      <c r="T384" s="104"/>
      <c r="U384" s="104"/>
      <c r="V384" s="104"/>
    </row>
    <row r="385" spans="1:22">
      <c r="A385" s="135"/>
      <c r="B385" s="164"/>
      <c r="C385" s="166"/>
      <c r="D385" s="148"/>
      <c r="E385" s="180"/>
      <c r="F385" s="147"/>
      <c r="G385" s="191"/>
      <c r="H385" s="134"/>
      <c r="I385" s="134"/>
      <c r="J385" s="135"/>
      <c r="K385" s="137"/>
      <c r="L385" s="191"/>
      <c r="M385" s="85"/>
      <c r="N385" s="85"/>
      <c r="O385" s="85"/>
      <c r="P385" s="278"/>
      <c r="Q385" s="115"/>
      <c r="R385" s="126"/>
      <c r="S385" s="104"/>
      <c r="T385" s="104"/>
      <c r="U385" s="104"/>
      <c r="V385" s="104"/>
    </row>
    <row r="386" spans="1:22">
      <c r="A386" s="135"/>
      <c r="B386" s="164"/>
      <c r="C386" s="167"/>
      <c r="D386" s="148"/>
      <c r="E386" s="181"/>
      <c r="F386" s="147"/>
      <c r="G386" s="191"/>
      <c r="H386" s="134"/>
      <c r="I386" s="134"/>
      <c r="J386" s="135"/>
      <c r="K386" s="138"/>
      <c r="L386" s="191"/>
      <c r="M386" s="86"/>
      <c r="N386" s="86"/>
      <c r="O386" s="86"/>
      <c r="P386" s="279"/>
      <c r="Q386" s="115"/>
      <c r="R386" s="114"/>
      <c r="S386" s="104"/>
      <c r="T386" s="104"/>
      <c r="U386" s="104"/>
      <c r="V386" s="104"/>
    </row>
    <row r="387" spans="1:22">
      <c r="A387" s="135" t="s">
        <v>95</v>
      </c>
      <c r="B387" s="164" t="s">
        <v>96</v>
      </c>
      <c r="C387" s="165"/>
      <c r="D387" s="148"/>
      <c r="E387" s="179">
        <v>100</v>
      </c>
      <c r="F387" s="147">
        <v>1.73</v>
      </c>
      <c r="G387" s="191">
        <f>F387*25</f>
        <v>43.25</v>
      </c>
      <c r="H387" s="134">
        <f>2500/20000*25</f>
        <v>3.125</v>
      </c>
      <c r="I387" s="134">
        <f>(G387+H387)*2.9/100</f>
        <v>1.3448749999999998</v>
      </c>
      <c r="J387" s="135">
        <v>0</v>
      </c>
      <c r="K387" s="136">
        <f>SUM(G387:J394)</f>
        <v>47.719875000000002</v>
      </c>
      <c r="L387" s="191">
        <v>403.56</v>
      </c>
      <c r="M387" s="87"/>
      <c r="N387" s="87"/>
      <c r="O387" s="87"/>
      <c r="P387" s="280">
        <v>799</v>
      </c>
      <c r="Q387" s="116">
        <f>K387*1.53</f>
        <v>73.011408750000001</v>
      </c>
      <c r="R387" s="125">
        <f>(Q387-K387)/Q387</f>
        <v>0.34640522875816993</v>
      </c>
      <c r="S387" s="104"/>
      <c r="T387" s="104"/>
      <c r="U387" s="104"/>
      <c r="V387" s="104"/>
    </row>
    <row r="388" spans="1:22">
      <c r="A388" s="135"/>
      <c r="B388" s="164"/>
      <c r="C388" s="166"/>
      <c r="D388" s="148"/>
      <c r="E388" s="180"/>
      <c r="F388" s="147"/>
      <c r="G388" s="191"/>
      <c r="H388" s="134"/>
      <c r="I388" s="134"/>
      <c r="J388" s="135"/>
      <c r="K388" s="137"/>
      <c r="L388" s="191"/>
      <c r="M388" s="85"/>
      <c r="N388" s="85"/>
      <c r="O388" s="85"/>
      <c r="P388" s="278"/>
      <c r="Q388" s="115"/>
      <c r="R388" s="126"/>
      <c r="S388" s="104"/>
      <c r="T388" s="104"/>
      <c r="U388" s="104"/>
      <c r="V388" s="104"/>
    </row>
    <row r="389" spans="1:22">
      <c r="A389" s="135"/>
      <c r="B389" s="164"/>
      <c r="C389" s="166"/>
      <c r="D389" s="148"/>
      <c r="E389" s="180"/>
      <c r="F389" s="147"/>
      <c r="G389" s="191"/>
      <c r="H389" s="134"/>
      <c r="I389" s="134"/>
      <c r="J389" s="135"/>
      <c r="K389" s="137"/>
      <c r="L389" s="191"/>
      <c r="M389" s="85"/>
      <c r="N389" s="85"/>
      <c r="O389" s="85"/>
      <c r="P389" s="278"/>
      <c r="Q389" s="115"/>
      <c r="R389" s="126"/>
      <c r="S389" s="104"/>
      <c r="T389" s="104"/>
      <c r="U389" s="104"/>
      <c r="V389" s="104"/>
    </row>
    <row r="390" spans="1:22">
      <c r="A390" s="135"/>
      <c r="B390" s="164"/>
      <c r="C390" s="166"/>
      <c r="D390" s="148"/>
      <c r="E390" s="180"/>
      <c r="F390" s="147"/>
      <c r="G390" s="191"/>
      <c r="H390" s="134"/>
      <c r="I390" s="134"/>
      <c r="J390" s="135"/>
      <c r="K390" s="137"/>
      <c r="L390" s="191"/>
      <c r="M390" s="85"/>
      <c r="N390" s="85"/>
      <c r="O390" s="85"/>
      <c r="P390" s="278"/>
      <c r="Q390" s="115"/>
      <c r="R390" s="126"/>
      <c r="S390" s="104"/>
      <c r="T390" s="104"/>
      <c r="U390" s="104"/>
      <c r="V390" s="104"/>
    </row>
    <row r="391" spans="1:22">
      <c r="A391" s="135"/>
      <c r="B391" s="164"/>
      <c r="C391" s="166"/>
      <c r="D391" s="148"/>
      <c r="E391" s="180"/>
      <c r="F391" s="147"/>
      <c r="G391" s="191"/>
      <c r="H391" s="134"/>
      <c r="I391" s="134"/>
      <c r="J391" s="135"/>
      <c r="K391" s="137"/>
      <c r="L391" s="191"/>
      <c r="M391" s="85"/>
      <c r="N391" s="85"/>
      <c r="O391" s="85"/>
      <c r="P391" s="278"/>
      <c r="Q391" s="115"/>
      <c r="R391" s="126"/>
      <c r="S391" s="104"/>
      <c r="T391" s="104"/>
      <c r="U391" s="104"/>
      <c r="V391" s="104"/>
    </row>
    <row r="392" spans="1:22">
      <c r="A392" s="135"/>
      <c r="B392" s="164"/>
      <c r="C392" s="166"/>
      <c r="D392" s="148"/>
      <c r="E392" s="180"/>
      <c r="F392" s="147"/>
      <c r="G392" s="191"/>
      <c r="H392" s="134"/>
      <c r="I392" s="134"/>
      <c r="J392" s="135"/>
      <c r="K392" s="137"/>
      <c r="L392" s="191"/>
      <c r="M392" s="85"/>
      <c r="N392" s="85"/>
      <c r="O392" s="85"/>
      <c r="P392" s="278"/>
      <c r="Q392" s="115"/>
      <c r="R392" s="126"/>
      <c r="S392" s="104"/>
      <c r="T392" s="104"/>
      <c r="U392" s="104"/>
      <c r="V392" s="104"/>
    </row>
    <row r="393" spans="1:22">
      <c r="A393" s="135"/>
      <c r="B393" s="164"/>
      <c r="C393" s="166"/>
      <c r="D393" s="148"/>
      <c r="E393" s="180"/>
      <c r="F393" s="147"/>
      <c r="G393" s="191"/>
      <c r="H393" s="134"/>
      <c r="I393" s="134"/>
      <c r="J393" s="135"/>
      <c r="K393" s="137"/>
      <c r="L393" s="191"/>
      <c r="M393" s="85"/>
      <c r="N393" s="85"/>
      <c r="O393" s="85"/>
      <c r="P393" s="278"/>
      <c r="Q393" s="115"/>
      <c r="R393" s="126"/>
      <c r="S393" s="104"/>
      <c r="T393" s="104"/>
      <c r="U393" s="104"/>
      <c r="V393" s="104"/>
    </row>
    <row r="394" spans="1:22">
      <c r="A394" s="135"/>
      <c r="B394" s="164"/>
      <c r="C394" s="167"/>
      <c r="D394" s="148"/>
      <c r="E394" s="181"/>
      <c r="F394" s="147"/>
      <c r="G394" s="191"/>
      <c r="H394" s="134"/>
      <c r="I394" s="134"/>
      <c r="J394" s="135"/>
      <c r="K394" s="138"/>
      <c r="L394" s="191"/>
      <c r="M394" s="86"/>
      <c r="N394" s="86"/>
      <c r="O394" s="86"/>
      <c r="P394" s="279"/>
      <c r="Q394" s="115"/>
      <c r="R394" s="114"/>
      <c r="S394" s="104"/>
      <c r="T394" s="104"/>
      <c r="U394" s="104"/>
      <c r="V394" s="104"/>
    </row>
    <row r="395" spans="1:22" s="5" customFormat="1" ht="118.9" customHeight="1">
      <c r="A395" s="16" t="s">
        <v>97</v>
      </c>
      <c r="B395" s="6" t="s">
        <v>98</v>
      </c>
      <c r="C395" s="3"/>
      <c r="D395" s="4"/>
      <c r="E395" s="9">
        <v>100</v>
      </c>
      <c r="F395" s="41">
        <v>1.34</v>
      </c>
      <c r="G395" s="24">
        <f>F395*25</f>
        <v>33.5</v>
      </c>
      <c r="H395" s="52">
        <f>2500/20000*25</f>
        <v>3.125</v>
      </c>
      <c r="I395" s="10">
        <f>(H395+G395)*2.9/100</f>
        <v>1.062125</v>
      </c>
      <c r="J395" s="11">
        <v>0</v>
      </c>
      <c r="K395" s="20">
        <f>J395+I395+H395+G395</f>
        <v>37.687125000000002</v>
      </c>
      <c r="L395" s="83">
        <v>233.19</v>
      </c>
      <c r="M395" s="97"/>
      <c r="N395" s="97"/>
      <c r="O395" s="97"/>
      <c r="P395" s="55">
        <v>499</v>
      </c>
      <c r="Q395" s="58">
        <f>K395*1.53</f>
        <v>57.661301250000001</v>
      </c>
      <c r="R395" s="59">
        <f>(Q395-K395)/Q395</f>
        <v>0.34640522875816993</v>
      </c>
    </row>
    <row r="396" spans="1:22">
      <c r="A396" s="135" t="s">
        <v>110</v>
      </c>
      <c r="B396" s="192" t="s">
        <v>113</v>
      </c>
      <c r="C396" s="165"/>
      <c r="D396" s="148"/>
      <c r="E396" s="179">
        <v>50</v>
      </c>
      <c r="F396" s="147">
        <v>1.07</v>
      </c>
      <c r="G396" s="191">
        <f>F396*25</f>
        <v>26.75</v>
      </c>
      <c r="H396" s="134">
        <f>2500/40000*25</f>
        <v>1.5625</v>
      </c>
      <c r="I396" s="134">
        <f>(G396+H396)*4.7/100</f>
        <v>1.3306875</v>
      </c>
      <c r="J396" s="135">
        <v>0</v>
      </c>
      <c r="K396" s="136">
        <f>SUM(G396:J403)</f>
        <v>29.6431875</v>
      </c>
      <c r="L396" s="191">
        <v>169.3</v>
      </c>
      <c r="M396" s="87"/>
      <c r="N396" s="87"/>
      <c r="O396" s="87"/>
      <c r="P396" s="280">
        <v>299</v>
      </c>
      <c r="Q396" s="116">
        <f>K396*1.53</f>
        <v>45.354076874999997</v>
      </c>
      <c r="R396" s="117">
        <f>(Q396-K396)/Q396</f>
        <v>0.34640522875816987</v>
      </c>
      <c r="S396" s="108"/>
      <c r="T396" s="109"/>
      <c r="U396" s="108"/>
      <c r="V396" s="109"/>
    </row>
    <row r="397" spans="1:22">
      <c r="A397" s="135"/>
      <c r="B397" s="193"/>
      <c r="C397" s="166"/>
      <c r="D397" s="148"/>
      <c r="E397" s="180"/>
      <c r="F397" s="147"/>
      <c r="G397" s="191"/>
      <c r="H397" s="134"/>
      <c r="I397" s="134"/>
      <c r="J397" s="135"/>
      <c r="K397" s="137"/>
      <c r="L397" s="191"/>
      <c r="M397" s="85"/>
      <c r="N397" s="85"/>
      <c r="O397" s="85"/>
      <c r="P397" s="278"/>
      <c r="Q397" s="115"/>
      <c r="R397" s="117"/>
      <c r="S397" s="108"/>
      <c r="T397" s="109"/>
      <c r="U397" s="108"/>
      <c r="V397" s="109"/>
    </row>
    <row r="398" spans="1:22">
      <c r="A398" s="135"/>
      <c r="B398" s="193"/>
      <c r="C398" s="166"/>
      <c r="D398" s="148"/>
      <c r="E398" s="180"/>
      <c r="F398" s="147"/>
      <c r="G398" s="191"/>
      <c r="H398" s="134"/>
      <c r="I398" s="134"/>
      <c r="J398" s="135"/>
      <c r="K398" s="137"/>
      <c r="L398" s="191"/>
      <c r="M398" s="85"/>
      <c r="N398" s="85"/>
      <c r="O398" s="85"/>
      <c r="P398" s="278"/>
      <c r="Q398" s="115"/>
      <c r="R398" s="117"/>
      <c r="S398" s="108"/>
      <c r="T398" s="109"/>
      <c r="U398" s="108"/>
      <c r="V398" s="109"/>
    </row>
    <row r="399" spans="1:22">
      <c r="A399" s="135"/>
      <c r="B399" s="193"/>
      <c r="C399" s="166"/>
      <c r="D399" s="148"/>
      <c r="E399" s="180"/>
      <c r="F399" s="147"/>
      <c r="G399" s="191"/>
      <c r="H399" s="134"/>
      <c r="I399" s="134"/>
      <c r="J399" s="135"/>
      <c r="K399" s="137"/>
      <c r="L399" s="191"/>
      <c r="M399" s="85"/>
      <c r="N399" s="85"/>
      <c r="O399" s="85"/>
      <c r="P399" s="278"/>
      <c r="Q399" s="115"/>
      <c r="R399" s="117"/>
      <c r="S399" s="108"/>
      <c r="T399" s="109"/>
      <c r="U399" s="108"/>
      <c r="V399" s="109"/>
    </row>
    <row r="400" spans="1:22">
      <c r="A400" s="135"/>
      <c r="B400" s="193"/>
      <c r="C400" s="166"/>
      <c r="D400" s="148"/>
      <c r="E400" s="180"/>
      <c r="F400" s="147"/>
      <c r="G400" s="191"/>
      <c r="H400" s="134"/>
      <c r="I400" s="134"/>
      <c r="J400" s="135"/>
      <c r="K400" s="137"/>
      <c r="L400" s="191"/>
      <c r="M400" s="85"/>
      <c r="N400" s="85"/>
      <c r="O400" s="85"/>
      <c r="P400" s="278"/>
      <c r="Q400" s="115"/>
      <c r="R400" s="117"/>
      <c r="S400" s="108"/>
      <c r="T400" s="109"/>
      <c r="U400" s="108"/>
      <c r="V400" s="109"/>
    </row>
    <row r="401" spans="1:22">
      <c r="A401" s="135"/>
      <c r="B401" s="193"/>
      <c r="C401" s="166"/>
      <c r="D401" s="148"/>
      <c r="E401" s="180"/>
      <c r="F401" s="147"/>
      <c r="G401" s="191"/>
      <c r="H401" s="134"/>
      <c r="I401" s="134"/>
      <c r="J401" s="135"/>
      <c r="K401" s="137"/>
      <c r="L401" s="191"/>
      <c r="M401" s="85"/>
      <c r="N401" s="85"/>
      <c r="O401" s="85"/>
      <c r="P401" s="278"/>
      <c r="Q401" s="115"/>
      <c r="R401" s="117"/>
      <c r="S401" s="108"/>
      <c r="T401" s="109"/>
      <c r="U401" s="108"/>
      <c r="V401" s="109"/>
    </row>
    <row r="402" spans="1:22">
      <c r="A402" s="135"/>
      <c r="B402" s="193"/>
      <c r="C402" s="166"/>
      <c r="D402" s="148"/>
      <c r="E402" s="180"/>
      <c r="F402" s="147"/>
      <c r="G402" s="191"/>
      <c r="H402" s="134"/>
      <c r="I402" s="134"/>
      <c r="J402" s="135"/>
      <c r="K402" s="137"/>
      <c r="L402" s="191"/>
      <c r="M402" s="85"/>
      <c r="N402" s="85"/>
      <c r="O402" s="85"/>
      <c r="P402" s="278"/>
      <c r="Q402" s="115"/>
      <c r="R402" s="117"/>
      <c r="S402" s="108"/>
      <c r="T402" s="109"/>
      <c r="U402" s="108"/>
      <c r="V402" s="109"/>
    </row>
    <row r="403" spans="1:22">
      <c r="A403" s="135"/>
      <c r="B403" s="194"/>
      <c r="C403" s="167"/>
      <c r="D403" s="148"/>
      <c r="E403" s="181"/>
      <c r="F403" s="147"/>
      <c r="G403" s="191"/>
      <c r="H403" s="134"/>
      <c r="I403" s="134"/>
      <c r="J403" s="135"/>
      <c r="K403" s="138"/>
      <c r="L403" s="191"/>
      <c r="M403" s="86"/>
      <c r="N403" s="86"/>
      <c r="O403" s="86"/>
      <c r="P403" s="279"/>
      <c r="Q403" s="115"/>
      <c r="R403" s="117"/>
      <c r="S403" s="108"/>
      <c r="T403" s="109"/>
      <c r="U403" s="108"/>
      <c r="V403" s="109"/>
    </row>
    <row r="404" spans="1:22">
      <c r="A404" s="135" t="s">
        <v>110</v>
      </c>
      <c r="B404" s="164" t="s">
        <v>111</v>
      </c>
      <c r="C404" s="165"/>
      <c r="D404" s="148"/>
      <c r="E404" s="179">
        <v>100</v>
      </c>
      <c r="F404" s="147">
        <v>1.07</v>
      </c>
      <c r="G404" s="191">
        <f>F404*25</f>
        <v>26.75</v>
      </c>
      <c r="H404" s="134">
        <f>2500/40000*25</f>
        <v>1.5625</v>
      </c>
      <c r="I404" s="134">
        <f>(G404+H404)*4.7/100</f>
        <v>1.3306875</v>
      </c>
      <c r="J404" s="135">
        <v>0</v>
      </c>
      <c r="K404" s="136">
        <f>SUM(G404:J411)</f>
        <v>29.6431875</v>
      </c>
      <c r="L404" s="191">
        <v>84.12</v>
      </c>
      <c r="M404" s="87"/>
      <c r="N404" s="87"/>
      <c r="O404" s="87"/>
      <c r="P404" s="280">
        <v>169</v>
      </c>
      <c r="Q404" s="116">
        <f>K404*1.53</f>
        <v>45.354076874999997</v>
      </c>
      <c r="R404" s="117">
        <f>(Q404-K404)/Q404</f>
        <v>0.34640522875816987</v>
      </c>
      <c r="S404" s="104"/>
      <c r="T404" s="104"/>
      <c r="U404" s="104"/>
      <c r="V404" s="104"/>
    </row>
    <row r="405" spans="1:22">
      <c r="A405" s="135"/>
      <c r="B405" s="164"/>
      <c r="C405" s="166"/>
      <c r="D405" s="148"/>
      <c r="E405" s="180"/>
      <c r="F405" s="147"/>
      <c r="G405" s="191"/>
      <c r="H405" s="134"/>
      <c r="I405" s="134"/>
      <c r="J405" s="135"/>
      <c r="K405" s="137"/>
      <c r="L405" s="191"/>
      <c r="M405" s="85"/>
      <c r="N405" s="85"/>
      <c r="O405" s="85"/>
      <c r="P405" s="278"/>
      <c r="Q405" s="115"/>
      <c r="R405" s="117"/>
      <c r="S405" s="104"/>
      <c r="T405" s="104"/>
      <c r="U405" s="104"/>
      <c r="V405" s="104"/>
    </row>
    <row r="406" spans="1:22">
      <c r="A406" s="135"/>
      <c r="B406" s="164"/>
      <c r="C406" s="166"/>
      <c r="D406" s="148"/>
      <c r="E406" s="180"/>
      <c r="F406" s="147"/>
      <c r="G406" s="191"/>
      <c r="H406" s="134"/>
      <c r="I406" s="134"/>
      <c r="J406" s="135"/>
      <c r="K406" s="137"/>
      <c r="L406" s="191"/>
      <c r="M406" s="85"/>
      <c r="N406" s="85"/>
      <c r="O406" s="85"/>
      <c r="P406" s="278"/>
      <c r="Q406" s="115"/>
      <c r="R406" s="117"/>
      <c r="S406" s="104"/>
      <c r="T406" s="104"/>
      <c r="U406" s="104"/>
      <c r="V406" s="104"/>
    </row>
    <row r="407" spans="1:22">
      <c r="A407" s="135"/>
      <c r="B407" s="164"/>
      <c r="C407" s="166"/>
      <c r="D407" s="148"/>
      <c r="E407" s="180"/>
      <c r="F407" s="147"/>
      <c r="G407" s="191"/>
      <c r="H407" s="134"/>
      <c r="I407" s="134"/>
      <c r="J407" s="135"/>
      <c r="K407" s="137"/>
      <c r="L407" s="191"/>
      <c r="M407" s="85"/>
      <c r="N407" s="85"/>
      <c r="O407" s="85"/>
      <c r="P407" s="278"/>
      <c r="Q407" s="115"/>
      <c r="R407" s="117"/>
      <c r="S407" s="104"/>
      <c r="T407" s="104"/>
      <c r="U407" s="104"/>
      <c r="V407" s="104"/>
    </row>
    <row r="408" spans="1:22">
      <c r="A408" s="135"/>
      <c r="B408" s="164"/>
      <c r="C408" s="166"/>
      <c r="D408" s="148"/>
      <c r="E408" s="180"/>
      <c r="F408" s="147"/>
      <c r="G408" s="191"/>
      <c r="H408" s="134"/>
      <c r="I408" s="134"/>
      <c r="J408" s="135"/>
      <c r="K408" s="137"/>
      <c r="L408" s="191"/>
      <c r="M408" s="85"/>
      <c r="N408" s="85"/>
      <c r="O408" s="85"/>
      <c r="P408" s="278"/>
      <c r="Q408" s="115"/>
      <c r="R408" s="117"/>
      <c r="S408" s="104"/>
      <c r="T408" s="104"/>
      <c r="U408" s="104"/>
      <c r="V408" s="104"/>
    </row>
    <row r="409" spans="1:22">
      <c r="A409" s="135"/>
      <c r="B409" s="164"/>
      <c r="C409" s="166"/>
      <c r="D409" s="148"/>
      <c r="E409" s="180"/>
      <c r="F409" s="147"/>
      <c r="G409" s="191"/>
      <c r="H409" s="134"/>
      <c r="I409" s="134"/>
      <c r="J409" s="135"/>
      <c r="K409" s="137"/>
      <c r="L409" s="191"/>
      <c r="M409" s="85"/>
      <c r="N409" s="85"/>
      <c r="O409" s="85"/>
      <c r="P409" s="278"/>
      <c r="Q409" s="115"/>
      <c r="R409" s="117"/>
      <c r="S409" s="104"/>
      <c r="T409" s="104"/>
      <c r="U409" s="104"/>
      <c r="V409" s="104"/>
    </row>
    <row r="410" spans="1:22">
      <c r="A410" s="135"/>
      <c r="B410" s="164"/>
      <c r="C410" s="166"/>
      <c r="D410" s="148"/>
      <c r="E410" s="180"/>
      <c r="F410" s="147"/>
      <c r="G410" s="191"/>
      <c r="H410" s="134"/>
      <c r="I410" s="134"/>
      <c r="J410" s="135"/>
      <c r="K410" s="137"/>
      <c r="L410" s="191"/>
      <c r="M410" s="85"/>
      <c r="N410" s="85"/>
      <c r="O410" s="85"/>
      <c r="P410" s="278"/>
      <c r="Q410" s="115"/>
      <c r="R410" s="117"/>
      <c r="S410" s="104"/>
      <c r="T410" s="104"/>
      <c r="U410" s="104"/>
      <c r="V410" s="104"/>
    </row>
    <row r="411" spans="1:22">
      <c r="A411" s="135"/>
      <c r="B411" s="164"/>
      <c r="C411" s="167"/>
      <c r="D411" s="148"/>
      <c r="E411" s="181"/>
      <c r="F411" s="147"/>
      <c r="G411" s="191"/>
      <c r="H411" s="134"/>
      <c r="I411" s="134"/>
      <c r="J411" s="135"/>
      <c r="K411" s="138"/>
      <c r="L411" s="191"/>
      <c r="M411" s="86"/>
      <c r="N411" s="86"/>
      <c r="O411" s="86"/>
      <c r="P411" s="279"/>
      <c r="Q411" s="115"/>
      <c r="R411" s="117"/>
      <c r="S411" s="104"/>
      <c r="T411" s="104"/>
      <c r="U411" s="104"/>
      <c r="V411" s="104"/>
    </row>
    <row r="412" spans="1:22">
      <c r="A412" s="135" t="s">
        <v>110</v>
      </c>
      <c r="B412" s="192" t="s">
        <v>114</v>
      </c>
      <c r="C412" s="165"/>
      <c r="D412" s="148"/>
      <c r="E412" s="179">
        <v>50</v>
      </c>
      <c r="F412" s="147">
        <v>1.07</v>
      </c>
      <c r="G412" s="191">
        <f t="shared" ref="G412" si="47">F412*25</f>
        <v>26.75</v>
      </c>
      <c r="H412" s="134">
        <f t="shared" ref="H412" si="48">2500/40000*25</f>
        <v>1.5625</v>
      </c>
      <c r="I412" s="134">
        <f t="shared" ref="I412" si="49">(G412+H412)*4.7/100</f>
        <v>1.3306875</v>
      </c>
      <c r="J412" s="135">
        <v>0</v>
      </c>
      <c r="K412" s="136">
        <f t="shared" ref="K412" si="50">SUM(G412:J419)</f>
        <v>29.6431875</v>
      </c>
      <c r="L412" s="191">
        <v>201.25</v>
      </c>
      <c r="M412" s="87"/>
      <c r="N412" s="87"/>
      <c r="O412" s="87"/>
      <c r="P412" s="280">
        <v>369</v>
      </c>
      <c r="Q412" s="116">
        <f>K412*1.53</f>
        <v>45.354076874999997</v>
      </c>
      <c r="R412" s="117">
        <f>(Q412-K412)/Q412</f>
        <v>0.34640522875816987</v>
      </c>
      <c r="S412" s="104"/>
      <c r="T412" s="104"/>
      <c r="U412" s="104"/>
      <c r="V412" s="104"/>
    </row>
    <row r="413" spans="1:22">
      <c r="A413" s="135"/>
      <c r="B413" s="193"/>
      <c r="C413" s="166"/>
      <c r="D413" s="148"/>
      <c r="E413" s="180"/>
      <c r="F413" s="147"/>
      <c r="G413" s="191"/>
      <c r="H413" s="134"/>
      <c r="I413" s="134"/>
      <c r="J413" s="135"/>
      <c r="K413" s="137"/>
      <c r="L413" s="191"/>
      <c r="M413" s="85"/>
      <c r="N413" s="85"/>
      <c r="O413" s="85"/>
      <c r="P413" s="278"/>
      <c r="Q413" s="115"/>
      <c r="R413" s="117"/>
      <c r="S413" s="104"/>
      <c r="T413" s="104"/>
      <c r="U413" s="104"/>
      <c r="V413" s="104"/>
    </row>
    <row r="414" spans="1:22">
      <c r="A414" s="135"/>
      <c r="B414" s="193"/>
      <c r="C414" s="166"/>
      <c r="D414" s="148"/>
      <c r="E414" s="180"/>
      <c r="F414" s="147"/>
      <c r="G414" s="191"/>
      <c r="H414" s="134"/>
      <c r="I414" s="134"/>
      <c r="J414" s="135"/>
      <c r="K414" s="137"/>
      <c r="L414" s="191"/>
      <c r="M414" s="85"/>
      <c r="N414" s="85"/>
      <c r="O414" s="85"/>
      <c r="P414" s="278"/>
      <c r="Q414" s="115"/>
      <c r="R414" s="117"/>
      <c r="S414" s="104"/>
      <c r="T414" s="104"/>
      <c r="U414" s="104"/>
      <c r="V414" s="104"/>
    </row>
    <row r="415" spans="1:22">
      <c r="A415" s="135"/>
      <c r="B415" s="193"/>
      <c r="C415" s="166"/>
      <c r="D415" s="148"/>
      <c r="E415" s="180"/>
      <c r="F415" s="147"/>
      <c r="G415" s="191"/>
      <c r="H415" s="134"/>
      <c r="I415" s="134"/>
      <c r="J415" s="135"/>
      <c r="K415" s="137"/>
      <c r="L415" s="191"/>
      <c r="M415" s="85"/>
      <c r="N415" s="85"/>
      <c r="O415" s="85"/>
      <c r="P415" s="278"/>
      <c r="Q415" s="115"/>
      <c r="R415" s="117"/>
      <c r="S415" s="104"/>
      <c r="T415" s="104"/>
      <c r="U415" s="104"/>
      <c r="V415" s="104"/>
    </row>
    <row r="416" spans="1:22">
      <c r="A416" s="135"/>
      <c r="B416" s="193"/>
      <c r="C416" s="166"/>
      <c r="D416" s="148"/>
      <c r="E416" s="180"/>
      <c r="F416" s="147"/>
      <c r="G416" s="191"/>
      <c r="H416" s="134"/>
      <c r="I416" s="134"/>
      <c r="J416" s="135"/>
      <c r="K416" s="137"/>
      <c r="L416" s="191"/>
      <c r="M416" s="85"/>
      <c r="N416" s="85"/>
      <c r="O416" s="85"/>
      <c r="P416" s="278"/>
      <c r="Q416" s="115"/>
      <c r="R416" s="117"/>
      <c r="S416" s="104"/>
      <c r="T416" s="104"/>
      <c r="U416" s="104"/>
      <c r="V416" s="104"/>
    </row>
    <row r="417" spans="1:22">
      <c r="A417" s="135"/>
      <c r="B417" s="193"/>
      <c r="C417" s="166"/>
      <c r="D417" s="148"/>
      <c r="E417" s="180"/>
      <c r="F417" s="147"/>
      <c r="G417" s="191"/>
      <c r="H417" s="134"/>
      <c r="I417" s="134"/>
      <c r="J417" s="135"/>
      <c r="K417" s="137"/>
      <c r="L417" s="191"/>
      <c r="M417" s="85"/>
      <c r="N417" s="85"/>
      <c r="O417" s="85"/>
      <c r="P417" s="278"/>
      <c r="Q417" s="115"/>
      <c r="R417" s="117"/>
      <c r="S417" s="104"/>
      <c r="T417" s="104"/>
      <c r="U417" s="104"/>
      <c r="V417" s="104"/>
    </row>
    <row r="418" spans="1:22">
      <c r="A418" s="135"/>
      <c r="B418" s="193"/>
      <c r="C418" s="166"/>
      <c r="D418" s="148"/>
      <c r="E418" s="180"/>
      <c r="F418" s="147"/>
      <c r="G418" s="191"/>
      <c r="H418" s="134"/>
      <c r="I418" s="134"/>
      <c r="J418" s="135"/>
      <c r="K418" s="137"/>
      <c r="L418" s="191"/>
      <c r="M418" s="85"/>
      <c r="N418" s="85"/>
      <c r="O418" s="85"/>
      <c r="P418" s="278"/>
      <c r="Q418" s="115"/>
      <c r="R418" s="117"/>
      <c r="S418" s="104"/>
      <c r="T418" s="104"/>
      <c r="U418" s="104"/>
      <c r="V418" s="104"/>
    </row>
    <row r="419" spans="1:22">
      <c r="A419" s="135"/>
      <c r="B419" s="194"/>
      <c r="C419" s="167"/>
      <c r="D419" s="148"/>
      <c r="E419" s="181"/>
      <c r="F419" s="147"/>
      <c r="G419" s="191"/>
      <c r="H419" s="134"/>
      <c r="I419" s="134"/>
      <c r="J419" s="135"/>
      <c r="K419" s="138"/>
      <c r="L419" s="191"/>
      <c r="M419" s="86"/>
      <c r="N419" s="86"/>
      <c r="O419" s="86"/>
      <c r="P419" s="279"/>
      <c r="Q419" s="115"/>
      <c r="R419" s="117"/>
      <c r="S419" s="104"/>
      <c r="T419" s="104"/>
      <c r="U419" s="104"/>
      <c r="V419" s="104"/>
    </row>
    <row r="420" spans="1:22">
      <c r="A420" s="135" t="s">
        <v>110</v>
      </c>
      <c r="B420" s="192" t="s">
        <v>113</v>
      </c>
      <c r="C420" s="165"/>
      <c r="D420" s="148"/>
      <c r="E420" s="179">
        <v>50</v>
      </c>
      <c r="F420" s="147">
        <v>1.07</v>
      </c>
      <c r="G420" s="191">
        <f t="shared" ref="G420" si="51">F420*25</f>
        <v>26.75</v>
      </c>
      <c r="H420" s="134">
        <f t="shared" ref="H420" si="52">2500/40000*25</f>
        <v>1.5625</v>
      </c>
      <c r="I420" s="134">
        <f t="shared" ref="I420" si="53">(G420+H420)*4.7/100</f>
        <v>1.3306875</v>
      </c>
      <c r="J420" s="135">
        <v>0</v>
      </c>
      <c r="K420" s="136">
        <f t="shared" ref="K420" si="54">SUM(G420:J427)</f>
        <v>29.6431875</v>
      </c>
      <c r="L420" s="191">
        <v>169.3</v>
      </c>
      <c r="M420" s="87"/>
      <c r="N420" s="87"/>
      <c r="O420" s="87"/>
      <c r="P420" s="280">
        <v>299</v>
      </c>
      <c r="Q420" s="116">
        <f>K420*1.53</f>
        <v>45.354076874999997</v>
      </c>
      <c r="R420" s="117">
        <f>(Q420-K420)/Q420</f>
        <v>0.34640522875816987</v>
      </c>
      <c r="S420" s="104"/>
      <c r="T420" s="104"/>
      <c r="U420" s="104"/>
      <c r="V420" s="104"/>
    </row>
    <row r="421" spans="1:22">
      <c r="A421" s="135"/>
      <c r="B421" s="193"/>
      <c r="C421" s="166"/>
      <c r="D421" s="148"/>
      <c r="E421" s="180"/>
      <c r="F421" s="147"/>
      <c r="G421" s="191"/>
      <c r="H421" s="134"/>
      <c r="I421" s="134"/>
      <c r="J421" s="135"/>
      <c r="K421" s="137"/>
      <c r="L421" s="191"/>
      <c r="M421" s="85"/>
      <c r="N421" s="85"/>
      <c r="O421" s="85"/>
      <c r="P421" s="278"/>
      <c r="Q421" s="115"/>
      <c r="R421" s="117"/>
      <c r="S421" s="104"/>
      <c r="T421" s="104"/>
      <c r="U421" s="104"/>
      <c r="V421" s="104"/>
    </row>
    <row r="422" spans="1:22">
      <c r="A422" s="135"/>
      <c r="B422" s="193"/>
      <c r="C422" s="166"/>
      <c r="D422" s="148"/>
      <c r="E422" s="180"/>
      <c r="F422" s="147"/>
      <c r="G422" s="191"/>
      <c r="H422" s="134"/>
      <c r="I422" s="134"/>
      <c r="J422" s="135"/>
      <c r="K422" s="137"/>
      <c r="L422" s="191"/>
      <c r="M422" s="85"/>
      <c r="N422" s="85"/>
      <c r="O422" s="85"/>
      <c r="P422" s="278"/>
      <c r="Q422" s="115"/>
      <c r="R422" s="117"/>
      <c r="S422" s="104"/>
      <c r="T422" s="104"/>
      <c r="U422" s="104"/>
      <c r="V422" s="104"/>
    </row>
    <row r="423" spans="1:22">
      <c r="A423" s="135"/>
      <c r="B423" s="193"/>
      <c r="C423" s="166"/>
      <c r="D423" s="148"/>
      <c r="E423" s="180"/>
      <c r="F423" s="147"/>
      <c r="G423" s="191"/>
      <c r="H423" s="134"/>
      <c r="I423" s="134"/>
      <c r="J423" s="135"/>
      <c r="K423" s="137"/>
      <c r="L423" s="191"/>
      <c r="M423" s="85"/>
      <c r="N423" s="85"/>
      <c r="O423" s="85"/>
      <c r="P423" s="278"/>
      <c r="Q423" s="115"/>
      <c r="R423" s="117"/>
      <c r="S423" s="104"/>
      <c r="T423" s="104"/>
      <c r="U423" s="104"/>
      <c r="V423" s="104"/>
    </row>
    <row r="424" spans="1:22">
      <c r="A424" s="135"/>
      <c r="B424" s="193"/>
      <c r="C424" s="166"/>
      <c r="D424" s="148"/>
      <c r="E424" s="180"/>
      <c r="F424" s="147"/>
      <c r="G424" s="191"/>
      <c r="H424" s="134"/>
      <c r="I424" s="134"/>
      <c r="J424" s="135"/>
      <c r="K424" s="137"/>
      <c r="L424" s="191"/>
      <c r="M424" s="85"/>
      <c r="N424" s="85"/>
      <c r="O424" s="85"/>
      <c r="P424" s="278"/>
      <c r="Q424" s="115"/>
      <c r="R424" s="117"/>
      <c r="S424" s="104"/>
      <c r="T424" s="104"/>
      <c r="U424" s="104"/>
      <c r="V424" s="104"/>
    </row>
    <row r="425" spans="1:22">
      <c r="A425" s="135"/>
      <c r="B425" s="193"/>
      <c r="C425" s="166"/>
      <c r="D425" s="148"/>
      <c r="E425" s="180"/>
      <c r="F425" s="147"/>
      <c r="G425" s="191"/>
      <c r="H425" s="134"/>
      <c r="I425" s="134"/>
      <c r="J425" s="135"/>
      <c r="K425" s="137"/>
      <c r="L425" s="191"/>
      <c r="M425" s="85"/>
      <c r="N425" s="85"/>
      <c r="O425" s="85"/>
      <c r="P425" s="278"/>
      <c r="Q425" s="115"/>
      <c r="R425" s="117"/>
      <c r="S425" s="104"/>
      <c r="T425" s="104"/>
      <c r="U425" s="104"/>
      <c r="V425" s="104"/>
    </row>
    <row r="426" spans="1:22">
      <c r="A426" s="135"/>
      <c r="B426" s="193"/>
      <c r="C426" s="166"/>
      <c r="D426" s="148"/>
      <c r="E426" s="180"/>
      <c r="F426" s="147"/>
      <c r="G426" s="191"/>
      <c r="H426" s="134"/>
      <c r="I426" s="134"/>
      <c r="J426" s="135"/>
      <c r="K426" s="137"/>
      <c r="L426" s="191"/>
      <c r="M426" s="85"/>
      <c r="N426" s="85"/>
      <c r="O426" s="85"/>
      <c r="P426" s="278"/>
      <c r="Q426" s="115"/>
      <c r="R426" s="117"/>
      <c r="S426" s="104"/>
      <c r="T426" s="104"/>
      <c r="U426" s="104"/>
      <c r="V426" s="104"/>
    </row>
    <row r="427" spans="1:22">
      <c r="A427" s="135"/>
      <c r="B427" s="194"/>
      <c r="C427" s="167"/>
      <c r="D427" s="148"/>
      <c r="E427" s="181"/>
      <c r="F427" s="147"/>
      <c r="G427" s="191"/>
      <c r="H427" s="134"/>
      <c r="I427" s="134"/>
      <c r="J427" s="135"/>
      <c r="K427" s="138"/>
      <c r="L427" s="191"/>
      <c r="M427" s="86"/>
      <c r="N427" s="86"/>
      <c r="O427" s="86"/>
      <c r="P427" s="279"/>
      <c r="Q427" s="115"/>
      <c r="R427" s="117"/>
      <c r="S427" s="104"/>
      <c r="T427" s="104"/>
      <c r="U427" s="104"/>
      <c r="V427" s="104"/>
    </row>
    <row r="428" spans="1:22">
      <c r="A428" s="135" t="s">
        <v>110</v>
      </c>
      <c r="B428" s="192" t="s">
        <v>115</v>
      </c>
      <c r="C428" s="165"/>
      <c r="D428" s="148"/>
      <c r="E428" s="179">
        <v>50</v>
      </c>
      <c r="F428" s="147">
        <v>1.07</v>
      </c>
      <c r="G428" s="191">
        <f t="shared" ref="G428" si="55">F428*25</f>
        <v>26.75</v>
      </c>
      <c r="H428" s="134">
        <f t="shared" ref="H428" si="56">2500/40000*25</f>
        <v>1.5625</v>
      </c>
      <c r="I428" s="134">
        <f t="shared" ref="I428" si="57">(G428+H428)*4.7/100</f>
        <v>1.3306875</v>
      </c>
      <c r="J428" s="135">
        <v>0</v>
      </c>
      <c r="K428" s="136">
        <f>SUM(G428:J435)</f>
        <v>29.6431875</v>
      </c>
      <c r="L428" s="191">
        <v>201.25</v>
      </c>
      <c r="M428" s="87"/>
      <c r="N428" s="87"/>
      <c r="O428" s="87"/>
      <c r="P428" s="280">
        <v>369</v>
      </c>
      <c r="Q428" s="116">
        <f>K428*1.53</f>
        <v>45.354076874999997</v>
      </c>
      <c r="R428" s="117">
        <f>(Q428-K428)/Q428</f>
        <v>0.34640522875816987</v>
      </c>
      <c r="S428" s="104"/>
      <c r="T428" s="104"/>
      <c r="U428" s="104"/>
      <c r="V428" s="104"/>
    </row>
    <row r="429" spans="1:22">
      <c r="A429" s="135"/>
      <c r="B429" s="193"/>
      <c r="C429" s="166"/>
      <c r="D429" s="148"/>
      <c r="E429" s="180"/>
      <c r="F429" s="147"/>
      <c r="G429" s="191"/>
      <c r="H429" s="134"/>
      <c r="I429" s="134"/>
      <c r="J429" s="135"/>
      <c r="K429" s="137"/>
      <c r="L429" s="191"/>
      <c r="M429" s="85"/>
      <c r="N429" s="85"/>
      <c r="O429" s="85"/>
      <c r="P429" s="278"/>
      <c r="Q429" s="115"/>
      <c r="R429" s="117"/>
      <c r="S429" s="104"/>
      <c r="T429" s="104"/>
      <c r="U429" s="104"/>
      <c r="V429" s="104"/>
    </row>
    <row r="430" spans="1:22">
      <c r="A430" s="135"/>
      <c r="B430" s="193"/>
      <c r="C430" s="166"/>
      <c r="D430" s="148"/>
      <c r="E430" s="180"/>
      <c r="F430" s="147"/>
      <c r="G430" s="191"/>
      <c r="H430" s="134"/>
      <c r="I430" s="134"/>
      <c r="J430" s="135"/>
      <c r="K430" s="137"/>
      <c r="L430" s="191"/>
      <c r="M430" s="85"/>
      <c r="N430" s="85"/>
      <c r="O430" s="85"/>
      <c r="P430" s="278"/>
      <c r="Q430" s="115"/>
      <c r="R430" s="117"/>
      <c r="S430" s="104"/>
      <c r="T430" s="104"/>
      <c r="U430" s="104"/>
      <c r="V430" s="104"/>
    </row>
    <row r="431" spans="1:22">
      <c r="A431" s="135"/>
      <c r="B431" s="193"/>
      <c r="C431" s="166"/>
      <c r="D431" s="148"/>
      <c r="E431" s="180"/>
      <c r="F431" s="147"/>
      <c r="G431" s="191"/>
      <c r="H431" s="134"/>
      <c r="I431" s="134"/>
      <c r="J431" s="135"/>
      <c r="K431" s="137"/>
      <c r="L431" s="191"/>
      <c r="M431" s="85"/>
      <c r="N431" s="85"/>
      <c r="O431" s="85"/>
      <c r="P431" s="278"/>
      <c r="Q431" s="115"/>
      <c r="R431" s="117"/>
      <c r="S431" s="104"/>
      <c r="T431" s="104"/>
      <c r="U431" s="104"/>
      <c r="V431" s="104"/>
    </row>
    <row r="432" spans="1:22">
      <c r="A432" s="135"/>
      <c r="B432" s="193"/>
      <c r="C432" s="166"/>
      <c r="D432" s="148"/>
      <c r="E432" s="180"/>
      <c r="F432" s="147"/>
      <c r="G432" s="191"/>
      <c r="H432" s="134"/>
      <c r="I432" s="134"/>
      <c r="J432" s="135"/>
      <c r="K432" s="137"/>
      <c r="L432" s="191"/>
      <c r="M432" s="85"/>
      <c r="N432" s="85"/>
      <c r="O432" s="85"/>
      <c r="P432" s="278"/>
      <c r="Q432" s="115"/>
      <c r="R432" s="117"/>
      <c r="S432" s="104"/>
      <c r="T432" s="104"/>
      <c r="U432" s="104"/>
      <c r="V432" s="104"/>
    </row>
    <row r="433" spans="1:22">
      <c r="A433" s="135"/>
      <c r="B433" s="193"/>
      <c r="C433" s="166"/>
      <c r="D433" s="148"/>
      <c r="E433" s="180"/>
      <c r="F433" s="147"/>
      <c r="G433" s="191"/>
      <c r="H433" s="134"/>
      <c r="I433" s="134"/>
      <c r="J433" s="135"/>
      <c r="K433" s="137"/>
      <c r="L433" s="191"/>
      <c r="M433" s="85"/>
      <c r="N433" s="85"/>
      <c r="O433" s="85"/>
      <c r="P433" s="278"/>
      <c r="Q433" s="115"/>
      <c r="R433" s="117"/>
      <c r="S433" s="104"/>
      <c r="T433" s="104"/>
      <c r="U433" s="104"/>
      <c r="V433" s="104"/>
    </row>
    <row r="434" spans="1:22">
      <c r="A434" s="135"/>
      <c r="B434" s="193"/>
      <c r="C434" s="166"/>
      <c r="D434" s="148"/>
      <c r="E434" s="180"/>
      <c r="F434" s="147"/>
      <c r="G434" s="191"/>
      <c r="H434" s="134"/>
      <c r="I434" s="134"/>
      <c r="J434" s="135"/>
      <c r="K434" s="137"/>
      <c r="L434" s="191"/>
      <c r="M434" s="85"/>
      <c r="N434" s="85"/>
      <c r="O434" s="85"/>
      <c r="P434" s="278"/>
      <c r="Q434" s="115"/>
      <c r="R434" s="117"/>
      <c r="S434" s="104"/>
      <c r="T434" s="104"/>
      <c r="U434" s="104"/>
      <c r="V434" s="104"/>
    </row>
    <row r="435" spans="1:22">
      <c r="A435" s="135"/>
      <c r="B435" s="194"/>
      <c r="C435" s="167"/>
      <c r="D435" s="148"/>
      <c r="E435" s="181"/>
      <c r="F435" s="147"/>
      <c r="G435" s="191"/>
      <c r="H435" s="134"/>
      <c r="I435" s="134"/>
      <c r="J435" s="135"/>
      <c r="K435" s="138"/>
      <c r="L435" s="191"/>
      <c r="M435" s="86"/>
      <c r="N435" s="86"/>
      <c r="O435" s="86"/>
      <c r="P435" s="279"/>
      <c r="Q435" s="115"/>
      <c r="R435" s="117"/>
      <c r="S435" s="104"/>
      <c r="T435" s="104"/>
      <c r="U435" s="104"/>
      <c r="V435" s="104"/>
    </row>
    <row r="436" spans="1:22">
      <c r="A436" s="135" t="s">
        <v>110</v>
      </c>
      <c r="B436" s="192" t="s">
        <v>116</v>
      </c>
      <c r="C436" s="165"/>
      <c r="D436" s="148"/>
      <c r="E436" s="179">
        <v>50</v>
      </c>
      <c r="F436" s="147">
        <v>1.07</v>
      </c>
      <c r="G436" s="191">
        <f t="shared" ref="G436" si="58">F436*25</f>
        <v>26.75</v>
      </c>
      <c r="H436" s="134">
        <f t="shared" ref="H436" si="59">2500/40000*25</f>
        <v>1.5625</v>
      </c>
      <c r="I436" s="134">
        <f t="shared" ref="I436" si="60">(G436+H436)*4.7/100</f>
        <v>1.3306875</v>
      </c>
      <c r="J436" s="135">
        <v>0</v>
      </c>
      <c r="K436" s="136">
        <f>SUM(G436:J443)</f>
        <v>29.6431875</v>
      </c>
      <c r="L436" s="191">
        <v>201.25</v>
      </c>
      <c r="M436" s="87"/>
      <c r="N436" s="87"/>
      <c r="O436" s="87"/>
      <c r="P436" s="280">
        <v>369</v>
      </c>
      <c r="Q436" s="116">
        <f>K436*1.53</f>
        <v>45.354076874999997</v>
      </c>
      <c r="R436" s="117">
        <f>(Q436-K436)/Q436</f>
        <v>0.34640522875816987</v>
      </c>
      <c r="S436" s="104"/>
      <c r="T436" s="104"/>
      <c r="U436" s="104"/>
      <c r="V436" s="104"/>
    </row>
    <row r="437" spans="1:22">
      <c r="A437" s="135"/>
      <c r="B437" s="193"/>
      <c r="C437" s="166"/>
      <c r="D437" s="148"/>
      <c r="E437" s="180"/>
      <c r="F437" s="147"/>
      <c r="G437" s="191"/>
      <c r="H437" s="134"/>
      <c r="I437" s="134"/>
      <c r="J437" s="135"/>
      <c r="K437" s="137"/>
      <c r="L437" s="191"/>
      <c r="M437" s="85"/>
      <c r="N437" s="85"/>
      <c r="O437" s="85"/>
      <c r="P437" s="278"/>
      <c r="Q437" s="115"/>
      <c r="R437" s="117"/>
      <c r="S437" s="104"/>
      <c r="T437" s="104"/>
      <c r="U437" s="104"/>
      <c r="V437" s="104"/>
    </row>
    <row r="438" spans="1:22">
      <c r="A438" s="135"/>
      <c r="B438" s="193"/>
      <c r="C438" s="166"/>
      <c r="D438" s="148"/>
      <c r="E438" s="180"/>
      <c r="F438" s="147"/>
      <c r="G438" s="191"/>
      <c r="H438" s="134"/>
      <c r="I438" s="134"/>
      <c r="J438" s="135"/>
      <c r="K438" s="137"/>
      <c r="L438" s="191"/>
      <c r="M438" s="85"/>
      <c r="N438" s="85"/>
      <c r="O438" s="85"/>
      <c r="P438" s="278"/>
      <c r="Q438" s="115"/>
      <c r="R438" s="117"/>
      <c r="S438" s="104"/>
      <c r="T438" s="104"/>
      <c r="U438" s="104"/>
      <c r="V438" s="104"/>
    </row>
    <row r="439" spans="1:22">
      <c r="A439" s="135"/>
      <c r="B439" s="193"/>
      <c r="C439" s="166"/>
      <c r="D439" s="148"/>
      <c r="E439" s="180"/>
      <c r="F439" s="147"/>
      <c r="G439" s="191"/>
      <c r="H439" s="134"/>
      <c r="I439" s="134"/>
      <c r="J439" s="135"/>
      <c r="K439" s="137"/>
      <c r="L439" s="191"/>
      <c r="M439" s="85"/>
      <c r="N439" s="85"/>
      <c r="O439" s="85"/>
      <c r="P439" s="278"/>
      <c r="Q439" s="115"/>
      <c r="R439" s="117"/>
      <c r="S439" s="104"/>
      <c r="T439" s="104"/>
      <c r="U439" s="104"/>
      <c r="V439" s="104"/>
    </row>
    <row r="440" spans="1:22">
      <c r="A440" s="135"/>
      <c r="B440" s="193"/>
      <c r="C440" s="166"/>
      <c r="D440" s="148"/>
      <c r="E440" s="180"/>
      <c r="F440" s="147"/>
      <c r="G440" s="191"/>
      <c r="H440" s="134"/>
      <c r="I440" s="134"/>
      <c r="J440" s="135"/>
      <c r="K440" s="137"/>
      <c r="L440" s="191"/>
      <c r="M440" s="85"/>
      <c r="N440" s="85"/>
      <c r="O440" s="85"/>
      <c r="P440" s="278"/>
      <c r="Q440" s="115"/>
      <c r="R440" s="117"/>
      <c r="S440" s="104"/>
      <c r="T440" s="104"/>
      <c r="U440" s="104"/>
      <c r="V440" s="104"/>
    </row>
    <row r="441" spans="1:22">
      <c r="A441" s="135"/>
      <c r="B441" s="193"/>
      <c r="C441" s="166"/>
      <c r="D441" s="148"/>
      <c r="E441" s="180"/>
      <c r="F441" s="147"/>
      <c r="G441" s="191"/>
      <c r="H441" s="134"/>
      <c r="I441" s="134"/>
      <c r="J441" s="135"/>
      <c r="K441" s="137"/>
      <c r="L441" s="191"/>
      <c r="M441" s="85"/>
      <c r="N441" s="85"/>
      <c r="O441" s="85"/>
      <c r="P441" s="278"/>
      <c r="Q441" s="115"/>
      <c r="R441" s="117"/>
      <c r="S441" s="104"/>
      <c r="T441" s="104"/>
      <c r="U441" s="104"/>
      <c r="V441" s="104"/>
    </row>
    <row r="442" spans="1:22">
      <c r="A442" s="135"/>
      <c r="B442" s="193"/>
      <c r="C442" s="166"/>
      <c r="D442" s="148"/>
      <c r="E442" s="180"/>
      <c r="F442" s="147"/>
      <c r="G442" s="191"/>
      <c r="H442" s="134"/>
      <c r="I442" s="134"/>
      <c r="J442" s="135"/>
      <c r="K442" s="137"/>
      <c r="L442" s="191"/>
      <c r="M442" s="85"/>
      <c r="N442" s="85"/>
      <c r="O442" s="85"/>
      <c r="P442" s="278"/>
      <c r="Q442" s="115"/>
      <c r="R442" s="117"/>
      <c r="S442" s="104"/>
      <c r="T442" s="104"/>
      <c r="U442" s="104"/>
      <c r="V442" s="104"/>
    </row>
    <row r="443" spans="1:22">
      <c r="A443" s="135"/>
      <c r="B443" s="194"/>
      <c r="C443" s="167"/>
      <c r="D443" s="148"/>
      <c r="E443" s="181"/>
      <c r="F443" s="147"/>
      <c r="G443" s="191"/>
      <c r="H443" s="134"/>
      <c r="I443" s="134"/>
      <c r="J443" s="135"/>
      <c r="K443" s="138"/>
      <c r="L443" s="191"/>
      <c r="M443" s="86"/>
      <c r="N443" s="86"/>
      <c r="O443" s="86"/>
      <c r="P443" s="279"/>
      <c r="Q443" s="115"/>
      <c r="R443" s="117"/>
      <c r="S443" s="104"/>
      <c r="T443" s="104"/>
      <c r="U443" s="104"/>
      <c r="V443" s="104"/>
    </row>
    <row r="444" spans="1:22">
      <c r="A444" s="135" t="s">
        <v>110</v>
      </c>
      <c r="B444" s="192" t="s">
        <v>117</v>
      </c>
      <c r="C444" s="165"/>
      <c r="D444" s="148"/>
      <c r="E444" s="179">
        <v>50</v>
      </c>
      <c r="F444" s="147">
        <v>1.1399999999999999</v>
      </c>
      <c r="G444" s="191">
        <f t="shared" ref="G444" si="61">F444*25</f>
        <v>28.499999999999996</v>
      </c>
      <c r="H444" s="134">
        <f t="shared" ref="H444" si="62">2500/40000*25</f>
        <v>1.5625</v>
      </c>
      <c r="I444" s="134">
        <f t="shared" ref="I444" si="63">(G444+H444)*4.7/100</f>
        <v>1.4129375</v>
      </c>
      <c r="J444" s="135">
        <v>0</v>
      </c>
      <c r="K444" s="136">
        <f>SUM(G444:J451)</f>
        <v>31.475437499999998</v>
      </c>
      <c r="L444" s="191">
        <v>201.25</v>
      </c>
      <c r="M444" s="87"/>
      <c r="N444" s="87"/>
      <c r="O444" s="87"/>
      <c r="P444" s="280">
        <v>369</v>
      </c>
      <c r="Q444" s="116">
        <f>K444*1.53</f>
        <v>48.157419374999996</v>
      </c>
      <c r="R444" s="117">
        <f>(Q444-K444)/Q444</f>
        <v>0.34640522875816993</v>
      </c>
      <c r="S444" s="104"/>
      <c r="T444" s="104"/>
      <c r="U444" s="104"/>
      <c r="V444" s="104"/>
    </row>
    <row r="445" spans="1:22">
      <c r="A445" s="135"/>
      <c r="B445" s="193"/>
      <c r="C445" s="166"/>
      <c r="D445" s="148"/>
      <c r="E445" s="180"/>
      <c r="F445" s="147"/>
      <c r="G445" s="191"/>
      <c r="H445" s="134"/>
      <c r="I445" s="134"/>
      <c r="J445" s="135"/>
      <c r="K445" s="137"/>
      <c r="L445" s="191"/>
      <c r="M445" s="85"/>
      <c r="N445" s="85"/>
      <c r="O445" s="85"/>
      <c r="P445" s="278"/>
      <c r="Q445" s="115"/>
      <c r="R445" s="117"/>
      <c r="S445" s="104"/>
      <c r="T445" s="104"/>
      <c r="U445" s="104"/>
      <c r="V445" s="104"/>
    </row>
    <row r="446" spans="1:22">
      <c r="A446" s="135"/>
      <c r="B446" s="193"/>
      <c r="C446" s="166"/>
      <c r="D446" s="148"/>
      <c r="E446" s="180"/>
      <c r="F446" s="147"/>
      <c r="G446" s="191"/>
      <c r="H446" s="134"/>
      <c r="I446" s="134"/>
      <c r="J446" s="135"/>
      <c r="K446" s="137"/>
      <c r="L446" s="191"/>
      <c r="M446" s="85"/>
      <c r="N446" s="85"/>
      <c r="O446" s="85"/>
      <c r="P446" s="278"/>
      <c r="Q446" s="115"/>
      <c r="R446" s="117"/>
      <c r="S446" s="104"/>
      <c r="T446" s="104"/>
      <c r="U446" s="104"/>
      <c r="V446" s="104"/>
    </row>
    <row r="447" spans="1:22">
      <c r="A447" s="135"/>
      <c r="B447" s="193"/>
      <c r="C447" s="166"/>
      <c r="D447" s="148"/>
      <c r="E447" s="180"/>
      <c r="F447" s="147"/>
      <c r="G447" s="191"/>
      <c r="H447" s="134"/>
      <c r="I447" s="134"/>
      <c r="J447" s="135"/>
      <c r="K447" s="137"/>
      <c r="L447" s="191"/>
      <c r="M447" s="85"/>
      <c r="N447" s="85"/>
      <c r="O447" s="85"/>
      <c r="P447" s="278"/>
      <c r="Q447" s="115"/>
      <c r="R447" s="117"/>
      <c r="S447" s="104"/>
      <c r="T447" s="104"/>
      <c r="U447" s="104"/>
      <c r="V447" s="104"/>
    </row>
    <row r="448" spans="1:22">
      <c r="A448" s="135"/>
      <c r="B448" s="193"/>
      <c r="C448" s="166"/>
      <c r="D448" s="148"/>
      <c r="E448" s="180"/>
      <c r="F448" s="147"/>
      <c r="G448" s="191"/>
      <c r="H448" s="134"/>
      <c r="I448" s="134"/>
      <c r="J448" s="135"/>
      <c r="K448" s="137"/>
      <c r="L448" s="191"/>
      <c r="M448" s="85"/>
      <c r="N448" s="85"/>
      <c r="O448" s="85"/>
      <c r="P448" s="278"/>
      <c r="Q448" s="115"/>
      <c r="R448" s="117"/>
      <c r="S448" s="104"/>
      <c r="T448" s="104"/>
      <c r="U448" s="104"/>
      <c r="V448" s="104"/>
    </row>
    <row r="449" spans="1:22">
      <c r="A449" s="135"/>
      <c r="B449" s="193"/>
      <c r="C449" s="166"/>
      <c r="D449" s="148"/>
      <c r="E449" s="180"/>
      <c r="F449" s="147"/>
      <c r="G449" s="191"/>
      <c r="H449" s="134"/>
      <c r="I449" s="134"/>
      <c r="J449" s="135"/>
      <c r="K449" s="137"/>
      <c r="L449" s="191"/>
      <c r="M449" s="85"/>
      <c r="N449" s="85"/>
      <c r="O449" s="85"/>
      <c r="P449" s="278"/>
      <c r="Q449" s="115"/>
      <c r="R449" s="117"/>
      <c r="S449" s="104"/>
      <c r="T449" s="104"/>
      <c r="U449" s="104"/>
      <c r="V449" s="104"/>
    </row>
    <row r="450" spans="1:22">
      <c r="A450" s="135"/>
      <c r="B450" s="193"/>
      <c r="C450" s="166"/>
      <c r="D450" s="148"/>
      <c r="E450" s="180"/>
      <c r="F450" s="147"/>
      <c r="G450" s="191"/>
      <c r="H450" s="134"/>
      <c r="I450" s="134"/>
      <c r="J450" s="135"/>
      <c r="K450" s="137"/>
      <c r="L450" s="191"/>
      <c r="M450" s="85"/>
      <c r="N450" s="85"/>
      <c r="O450" s="85"/>
      <c r="P450" s="278"/>
      <c r="Q450" s="115"/>
      <c r="R450" s="117"/>
      <c r="S450" s="104"/>
      <c r="T450" s="104"/>
      <c r="U450" s="104"/>
      <c r="V450" s="104"/>
    </row>
    <row r="451" spans="1:22">
      <c r="A451" s="135"/>
      <c r="B451" s="194"/>
      <c r="C451" s="167"/>
      <c r="D451" s="148"/>
      <c r="E451" s="181"/>
      <c r="F451" s="147"/>
      <c r="G451" s="191"/>
      <c r="H451" s="134"/>
      <c r="I451" s="134"/>
      <c r="J451" s="135"/>
      <c r="K451" s="138"/>
      <c r="L451" s="191"/>
      <c r="M451" s="86"/>
      <c r="N451" s="86"/>
      <c r="O451" s="86"/>
      <c r="P451" s="279"/>
      <c r="Q451" s="115"/>
      <c r="R451" s="117"/>
      <c r="S451" s="104"/>
      <c r="T451" s="104"/>
      <c r="U451" s="104"/>
      <c r="V451" s="104"/>
    </row>
    <row r="452" spans="1:22">
      <c r="A452" s="135" t="s">
        <v>110</v>
      </c>
      <c r="B452" s="192" t="s">
        <v>118</v>
      </c>
      <c r="C452" s="165"/>
      <c r="D452" s="148"/>
      <c r="E452" s="179">
        <v>50</v>
      </c>
      <c r="F452" s="147">
        <v>1.1399999999999999</v>
      </c>
      <c r="G452" s="191">
        <f t="shared" ref="G452" si="64">F452*25</f>
        <v>28.499999999999996</v>
      </c>
      <c r="H452" s="134">
        <f t="shared" ref="H452" si="65">2500/40000*25</f>
        <v>1.5625</v>
      </c>
      <c r="I452" s="134">
        <f t="shared" ref="I452" si="66">(G452+H452)*4.7/100</f>
        <v>1.4129375</v>
      </c>
      <c r="J452" s="135">
        <v>0</v>
      </c>
      <c r="K452" s="136">
        <f>SUM(G452:J459)</f>
        <v>31.475437499999998</v>
      </c>
      <c r="L452" s="191">
        <v>201.25</v>
      </c>
      <c r="M452" s="87"/>
      <c r="N452" s="87"/>
      <c r="O452" s="87"/>
      <c r="P452" s="280">
        <v>369</v>
      </c>
      <c r="Q452" s="116">
        <f>K452*1.53</f>
        <v>48.157419374999996</v>
      </c>
      <c r="R452" s="117">
        <f>(Q452-K452)/Q452</f>
        <v>0.34640522875816993</v>
      </c>
      <c r="S452" s="104"/>
      <c r="T452" s="104"/>
      <c r="U452" s="104"/>
      <c r="V452" s="104"/>
    </row>
    <row r="453" spans="1:22">
      <c r="A453" s="135"/>
      <c r="B453" s="193"/>
      <c r="C453" s="166"/>
      <c r="D453" s="148"/>
      <c r="E453" s="180"/>
      <c r="F453" s="147"/>
      <c r="G453" s="191"/>
      <c r="H453" s="134"/>
      <c r="I453" s="134"/>
      <c r="J453" s="135"/>
      <c r="K453" s="137"/>
      <c r="L453" s="191"/>
      <c r="M453" s="85"/>
      <c r="N453" s="85"/>
      <c r="O453" s="85"/>
      <c r="P453" s="278"/>
      <c r="Q453" s="115"/>
      <c r="R453" s="117"/>
      <c r="S453" s="104"/>
      <c r="T453" s="104"/>
      <c r="U453" s="104"/>
      <c r="V453" s="104"/>
    </row>
    <row r="454" spans="1:22">
      <c r="A454" s="135"/>
      <c r="B454" s="193"/>
      <c r="C454" s="166"/>
      <c r="D454" s="148"/>
      <c r="E454" s="180"/>
      <c r="F454" s="147"/>
      <c r="G454" s="191"/>
      <c r="H454" s="134"/>
      <c r="I454" s="134"/>
      <c r="J454" s="135"/>
      <c r="K454" s="137"/>
      <c r="L454" s="191"/>
      <c r="M454" s="85"/>
      <c r="N454" s="85"/>
      <c r="O454" s="85"/>
      <c r="P454" s="278"/>
      <c r="Q454" s="115"/>
      <c r="R454" s="117"/>
      <c r="S454" s="104"/>
      <c r="T454" s="104"/>
      <c r="U454" s="104"/>
      <c r="V454" s="104"/>
    </row>
    <row r="455" spans="1:22">
      <c r="A455" s="135"/>
      <c r="B455" s="193"/>
      <c r="C455" s="166"/>
      <c r="D455" s="148"/>
      <c r="E455" s="180"/>
      <c r="F455" s="147"/>
      <c r="G455" s="191"/>
      <c r="H455" s="134"/>
      <c r="I455" s="134"/>
      <c r="J455" s="135"/>
      <c r="K455" s="137"/>
      <c r="L455" s="191"/>
      <c r="M455" s="85"/>
      <c r="N455" s="85"/>
      <c r="O455" s="85"/>
      <c r="P455" s="278"/>
      <c r="Q455" s="115"/>
      <c r="R455" s="117"/>
      <c r="S455" s="104"/>
      <c r="T455" s="104"/>
      <c r="U455" s="104"/>
      <c r="V455" s="104"/>
    </row>
    <row r="456" spans="1:22">
      <c r="A456" s="135"/>
      <c r="B456" s="193"/>
      <c r="C456" s="166"/>
      <c r="D456" s="148"/>
      <c r="E456" s="180"/>
      <c r="F456" s="147"/>
      <c r="G456" s="191"/>
      <c r="H456" s="134"/>
      <c r="I456" s="134"/>
      <c r="J456" s="135"/>
      <c r="K456" s="137"/>
      <c r="L456" s="191"/>
      <c r="M456" s="85"/>
      <c r="N456" s="85"/>
      <c r="O456" s="85"/>
      <c r="P456" s="278"/>
      <c r="Q456" s="115"/>
      <c r="R456" s="117"/>
      <c r="S456" s="104"/>
      <c r="T456" s="104"/>
      <c r="U456" s="104"/>
      <c r="V456" s="104"/>
    </row>
    <row r="457" spans="1:22">
      <c r="A457" s="135"/>
      <c r="B457" s="193"/>
      <c r="C457" s="166"/>
      <c r="D457" s="148"/>
      <c r="E457" s="180"/>
      <c r="F457" s="147"/>
      <c r="G457" s="191"/>
      <c r="H457" s="134"/>
      <c r="I457" s="134"/>
      <c r="J457" s="135"/>
      <c r="K457" s="137"/>
      <c r="L457" s="191"/>
      <c r="M457" s="85"/>
      <c r="N457" s="85"/>
      <c r="O457" s="85"/>
      <c r="P457" s="278"/>
      <c r="Q457" s="115"/>
      <c r="R457" s="117"/>
      <c r="S457" s="104"/>
      <c r="T457" s="104"/>
      <c r="U457" s="104"/>
      <c r="V457" s="104"/>
    </row>
    <row r="458" spans="1:22">
      <c r="A458" s="135"/>
      <c r="B458" s="193"/>
      <c r="C458" s="166"/>
      <c r="D458" s="148"/>
      <c r="E458" s="180"/>
      <c r="F458" s="147"/>
      <c r="G458" s="191"/>
      <c r="H458" s="134"/>
      <c r="I458" s="134"/>
      <c r="J458" s="135"/>
      <c r="K458" s="137"/>
      <c r="L458" s="191"/>
      <c r="M458" s="85"/>
      <c r="N458" s="85"/>
      <c r="O458" s="85"/>
      <c r="P458" s="278"/>
      <c r="Q458" s="115"/>
      <c r="R458" s="117"/>
      <c r="S458" s="104"/>
      <c r="T458" s="104"/>
      <c r="U458" s="104"/>
      <c r="V458" s="104"/>
    </row>
    <row r="459" spans="1:22">
      <c r="A459" s="135"/>
      <c r="B459" s="194"/>
      <c r="C459" s="167"/>
      <c r="D459" s="148"/>
      <c r="E459" s="181"/>
      <c r="F459" s="147"/>
      <c r="G459" s="191"/>
      <c r="H459" s="134"/>
      <c r="I459" s="134"/>
      <c r="J459" s="135"/>
      <c r="K459" s="138"/>
      <c r="L459" s="191"/>
      <c r="M459" s="86"/>
      <c r="N459" s="86"/>
      <c r="O459" s="86"/>
      <c r="P459" s="279"/>
      <c r="Q459" s="115"/>
      <c r="R459" s="117"/>
      <c r="S459" s="104"/>
      <c r="T459" s="104"/>
      <c r="U459" s="104"/>
      <c r="V459" s="104"/>
    </row>
    <row r="460" spans="1:22" ht="15" customHeight="1">
      <c r="A460" s="135" t="s">
        <v>112</v>
      </c>
      <c r="B460" s="165" t="s">
        <v>119</v>
      </c>
      <c r="C460" s="165"/>
      <c r="D460" s="148"/>
      <c r="E460" s="179">
        <v>50</v>
      </c>
      <c r="F460" s="147">
        <v>2.08</v>
      </c>
      <c r="G460" s="191">
        <f>F460*25</f>
        <v>52</v>
      </c>
      <c r="H460" s="134">
        <f>2500/45000*25</f>
        <v>1.3888888888888888</v>
      </c>
      <c r="I460" s="134">
        <f>(G460+H460)*4.7/100</f>
        <v>2.5092777777777777</v>
      </c>
      <c r="J460" s="135">
        <v>0</v>
      </c>
      <c r="K460" s="136">
        <f>SUM(G460:J467)</f>
        <v>55.898166666666661</v>
      </c>
      <c r="L460" s="191">
        <v>66.7</v>
      </c>
      <c r="M460" s="87"/>
      <c r="N460" s="87"/>
      <c r="O460" s="87"/>
      <c r="P460" s="280">
        <v>129</v>
      </c>
      <c r="Q460" s="116">
        <f>K460*1.53</f>
        <v>85.524194999999992</v>
      </c>
      <c r="R460" s="117">
        <f>(Q460-K460)/Q460</f>
        <v>0.34640522875816993</v>
      </c>
      <c r="S460" s="104"/>
      <c r="T460" s="104"/>
      <c r="U460" s="104"/>
      <c r="V460" s="104"/>
    </row>
    <row r="461" spans="1:22" ht="30" customHeight="1">
      <c r="A461" s="135"/>
      <c r="B461" s="166"/>
      <c r="C461" s="166"/>
      <c r="D461" s="148"/>
      <c r="E461" s="180"/>
      <c r="F461" s="147"/>
      <c r="G461" s="191"/>
      <c r="H461" s="134"/>
      <c r="I461" s="134"/>
      <c r="J461" s="135"/>
      <c r="K461" s="137"/>
      <c r="L461" s="191"/>
      <c r="M461" s="85"/>
      <c r="N461" s="85"/>
      <c r="O461" s="85"/>
      <c r="P461" s="278"/>
      <c r="Q461" s="115"/>
      <c r="R461" s="117"/>
      <c r="S461" s="104"/>
      <c r="T461" s="104"/>
      <c r="U461" s="104"/>
      <c r="V461" s="104"/>
    </row>
    <row r="462" spans="1:22" ht="30" customHeight="1">
      <c r="A462" s="135"/>
      <c r="B462" s="166"/>
      <c r="C462" s="166"/>
      <c r="D462" s="148"/>
      <c r="E462" s="180"/>
      <c r="F462" s="147"/>
      <c r="G462" s="191"/>
      <c r="H462" s="134"/>
      <c r="I462" s="134"/>
      <c r="J462" s="135"/>
      <c r="K462" s="137"/>
      <c r="L462" s="191"/>
      <c r="M462" s="85"/>
      <c r="N462" s="85"/>
      <c r="O462" s="85"/>
      <c r="P462" s="278"/>
      <c r="Q462" s="115"/>
      <c r="R462" s="117"/>
      <c r="S462" s="104"/>
      <c r="T462" s="104"/>
      <c r="U462" s="104"/>
      <c r="V462" s="104"/>
    </row>
    <row r="463" spans="1:22" ht="30" customHeight="1">
      <c r="A463" s="135"/>
      <c r="B463" s="166"/>
      <c r="C463" s="166"/>
      <c r="D463" s="148"/>
      <c r="E463" s="180"/>
      <c r="F463" s="147"/>
      <c r="G463" s="191"/>
      <c r="H463" s="134"/>
      <c r="I463" s="134"/>
      <c r="J463" s="135"/>
      <c r="K463" s="137"/>
      <c r="L463" s="191"/>
      <c r="M463" s="85"/>
      <c r="N463" s="85"/>
      <c r="O463" s="85"/>
      <c r="P463" s="278"/>
      <c r="Q463" s="115"/>
      <c r="R463" s="117"/>
      <c r="S463" s="104"/>
      <c r="T463" s="104"/>
      <c r="U463" s="104"/>
      <c r="V463" s="104"/>
    </row>
    <row r="464" spans="1:22" ht="30" customHeight="1">
      <c r="A464" s="135"/>
      <c r="B464" s="166"/>
      <c r="C464" s="166"/>
      <c r="D464" s="148"/>
      <c r="E464" s="180"/>
      <c r="F464" s="147"/>
      <c r="G464" s="191"/>
      <c r="H464" s="134"/>
      <c r="I464" s="134"/>
      <c r="J464" s="135"/>
      <c r="K464" s="137"/>
      <c r="L464" s="191"/>
      <c r="M464" s="85"/>
      <c r="N464" s="85"/>
      <c r="O464" s="85"/>
      <c r="P464" s="278"/>
      <c r="Q464" s="115"/>
      <c r="R464" s="117"/>
      <c r="S464" s="104"/>
      <c r="T464" s="104"/>
      <c r="U464" s="104"/>
      <c r="V464" s="104"/>
    </row>
    <row r="465" spans="1:22">
      <c r="A465" s="135"/>
      <c r="B465" s="166"/>
      <c r="C465" s="166"/>
      <c r="D465" s="148"/>
      <c r="E465" s="180"/>
      <c r="F465" s="147"/>
      <c r="G465" s="191"/>
      <c r="H465" s="134"/>
      <c r="I465" s="134"/>
      <c r="J465" s="135"/>
      <c r="K465" s="137"/>
      <c r="L465" s="191"/>
      <c r="M465" s="85"/>
      <c r="N465" s="85"/>
      <c r="O465" s="85"/>
      <c r="P465" s="278"/>
      <c r="Q465" s="115"/>
      <c r="R465" s="117"/>
      <c r="S465" s="104"/>
      <c r="T465" s="104"/>
      <c r="U465" s="104"/>
      <c r="V465" s="104"/>
    </row>
    <row r="466" spans="1:22">
      <c r="A466" s="135"/>
      <c r="B466" s="166"/>
      <c r="C466" s="166"/>
      <c r="D466" s="148"/>
      <c r="E466" s="180"/>
      <c r="F466" s="147"/>
      <c r="G466" s="191"/>
      <c r="H466" s="134"/>
      <c r="I466" s="134"/>
      <c r="J466" s="135"/>
      <c r="K466" s="137"/>
      <c r="L466" s="191"/>
      <c r="M466" s="85"/>
      <c r="N466" s="85"/>
      <c r="O466" s="85"/>
      <c r="P466" s="278"/>
      <c r="Q466" s="115"/>
      <c r="R466" s="117"/>
      <c r="S466" s="104"/>
      <c r="T466" s="104"/>
      <c r="U466" s="104"/>
      <c r="V466" s="104"/>
    </row>
    <row r="467" spans="1:22">
      <c r="A467" s="135"/>
      <c r="B467" s="167"/>
      <c r="C467" s="167"/>
      <c r="D467" s="148"/>
      <c r="E467" s="181"/>
      <c r="F467" s="147"/>
      <c r="G467" s="191"/>
      <c r="H467" s="134"/>
      <c r="I467" s="134"/>
      <c r="J467" s="135"/>
      <c r="K467" s="138"/>
      <c r="L467" s="191"/>
      <c r="M467" s="86"/>
      <c r="N467" s="86"/>
      <c r="O467" s="86"/>
      <c r="P467" s="279"/>
      <c r="Q467" s="115"/>
      <c r="R467" s="117"/>
      <c r="S467" s="104"/>
      <c r="T467" s="104"/>
      <c r="U467" s="104"/>
      <c r="V467" s="104"/>
    </row>
    <row r="468" spans="1:22">
      <c r="A468" s="135" t="s">
        <v>121</v>
      </c>
      <c r="B468" s="164" t="s">
        <v>120</v>
      </c>
      <c r="C468" s="165"/>
      <c r="D468" s="148"/>
      <c r="E468" s="179">
        <v>50</v>
      </c>
      <c r="F468" s="147">
        <v>2.08</v>
      </c>
      <c r="G468" s="191">
        <f>F468*25</f>
        <v>52</v>
      </c>
      <c r="H468" s="134">
        <f>2500/45000*25</f>
        <v>1.3888888888888888</v>
      </c>
      <c r="I468" s="134">
        <f>(G468+H468)*4.7/100</f>
        <v>2.5092777777777777</v>
      </c>
      <c r="J468" s="135">
        <v>0</v>
      </c>
      <c r="K468" s="136">
        <f>SUM(G468:J475)</f>
        <v>55.898166666666661</v>
      </c>
      <c r="L468" s="191">
        <v>66.7</v>
      </c>
      <c r="M468" s="87"/>
      <c r="N468" s="87"/>
      <c r="O468" s="87"/>
      <c r="P468" s="280">
        <v>129</v>
      </c>
      <c r="Q468" s="116">
        <f>K468*1.53</f>
        <v>85.524194999999992</v>
      </c>
      <c r="R468" s="117">
        <f>(Q468-K468)/Q468</f>
        <v>0.34640522875816993</v>
      </c>
      <c r="S468" s="104"/>
      <c r="T468" s="104"/>
      <c r="U468" s="104"/>
      <c r="V468" s="104"/>
    </row>
    <row r="469" spans="1:22">
      <c r="A469" s="135"/>
      <c r="B469" s="164"/>
      <c r="C469" s="166"/>
      <c r="D469" s="148"/>
      <c r="E469" s="180"/>
      <c r="F469" s="147"/>
      <c r="G469" s="191"/>
      <c r="H469" s="134"/>
      <c r="I469" s="134"/>
      <c r="J469" s="135"/>
      <c r="K469" s="137"/>
      <c r="L469" s="191"/>
      <c r="M469" s="85"/>
      <c r="N469" s="85"/>
      <c r="O469" s="85"/>
      <c r="P469" s="278"/>
      <c r="Q469" s="115"/>
      <c r="R469" s="117"/>
      <c r="S469" s="104"/>
      <c r="T469" s="104"/>
      <c r="U469" s="104"/>
      <c r="V469" s="104"/>
    </row>
    <row r="470" spans="1:22">
      <c r="A470" s="135"/>
      <c r="B470" s="164"/>
      <c r="C470" s="166"/>
      <c r="D470" s="148"/>
      <c r="E470" s="180"/>
      <c r="F470" s="147"/>
      <c r="G470" s="191"/>
      <c r="H470" s="134"/>
      <c r="I470" s="134"/>
      <c r="J470" s="135"/>
      <c r="K470" s="137"/>
      <c r="L470" s="191"/>
      <c r="M470" s="85"/>
      <c r="N470" s="85"/>
      <c r="O470" s="85"/>
      <c r="P470" s="278"/>
      <c r="Q470" s="115"/>
      <c r="R470" s="117"/>
      <c r="S470" s="104"/>
      <c r="T470" s="104"/>
      <c r="U470" s="104"/>
      <c r="V470" s="104"/>
    </row>
    <row r="471" spans="1:22">
      <c r="A471" s="135"/>
      <c r="B471" s="164"/>
      <c r="C471" s="166"/>
      <c r="D471" s="148"/>
      <c r="E471" s="180"/>
      <c r="F471" s="147"/>
      <c r="G471" s="191"/>
      <c r="H471" s="134"/>
      <c r="I471" s="134"/>
      <c r="J471" s="135"/>
      <c r="K471" s="137"/>
      <c r="L471" s="191"/>
      <c r="M471" s="85"/>
      <c r="N471" s="85"/>
      <c r="O471" s="85"/>
      <c r="P471" s="278"/>
      <c r="Q471" s="115"/>
      <c r="R471" s="117"/>
      <c r="S471" s="104"/>
      <c r="T471" s="104"/>
      <c r="U471" s="104"/>
      <c r="V471" s="104"/>
    </row>
    <row r="472" spans="1:22">
      <c r="A472" s="135"/>
      <c r="B472" s="164"/>
      <c r="C472" s="166"/>
      <c r="D472" s="148"/>
      <c r="E472" s="180"/>
      <c r="F472" s="147"/>
      <c r="G472" s="191"/>
      <c r="H472" s="134"/>
      <c r="I472" s="134"/>
      <c r="J472" s="135"/>
      <c r="K472" s="137"/>
      <c r="L472" s="191"/>
      <c r="M472" s="85"/>
      <c r="N472" s="85"/>
      <c r="O472" s="85"/>
      <c r="P472" s="278"/>
      <c r="Q472" s="115"/>
      <c r="R472" s="117"/>
      <c r="S472" s="104"/>
      <c r="T472" s="104"/>
      <c r="U472" s="104"/>
      <c r="V472" s="104"/>
    </row>
    <row r="473" spans="1:22">
      <c r="A473" s="135"/>
      <c r="B473" s="164"/>
      <c r="C473" s="166"/>
      <c r="D473" s="148"/>
      <c r="E473" s="180"/>
      <c r="F473" s="147"/>
      <c r="G473" s="191"/>
      <c r="H473" s="134"/>
      <c r="I473" s="134"/>
      <c r="J473" s="135"/>
      <c r="K473" s="137"/>
      <c r="L473" s="191"/>
      <c r="M473" s="85"/>
      <c r="N473" s="85"/>
      <c r="O473" s="85"/>
      <c r="P473" s="278"/>
      <c r="Q473" s="115"/>
      <c r="R473" s="117"/>
      <c r="S473" s="104"/>
      <c r="T473" s="104"/>
      <c r="U473" s="104"/>
      <c r="V473" s="104"/>
    </row>
    <row r="474" spans="1:22">
      <c r="A474" s="135"/>
      <c r="B474" s="164"/>
      <c r="C474" s="166"/>
      <c r="D474" s="148"/>
      <c r="E474" s="180"/>
      <c r="F474" s="147"/>
      <c r="G474" s="191"/>
      <c r="H474" s="134"/>
      <c r="I474" s="134"/>
      <c r="J474" s="135"/>
      <c r="K474" s="137"/>
      <c r="L474" s="191"/>
      <c r="M474" s="85"/>
      <c r="N474" s="85"/>
      <c r="O474" s="85"/>
      <c r="P474" s="278"/>
      <c r="Q474" s="115"/>
      <c r="R474" s="117"/>
      <c r="S474" s="104"/>
      <c r="T474" s="104"/>
      <c r="U474" s="104"/>
      <c r="V474" s="104"/>
    </row>
    <row r="475" spans="1:22">
      <c r="A475" s="135"/>
      <c r="B475" s="164"/>
      <c r="C475" s="167"/>
      <c r="D475" s="148"/>
      <c r="E475" s="181"/>
      <c r="F475" s="147"/>
      <c r="G475" s="191"/>
      <c r="H475" s="134"/>
      <c r="I475" s="134"/>
      <c r="J475" s="135"/>
      <c r="K475" s="138"/>
      <c r="L475" s="191"/>
      <c r="M475" s="86"/>
      <c r="N475" s="86"/>
      <c r="O475" s="86"/>
      <c r="P475" s="279"/>
      <c r="Q475" s="115"/>
      <c r="R475" s="117"/>
      <c r="S475" s="104"/>
      <c r="T475" s="104"/>
      <c r="U475" s="104"/>
      <c r="V475" s="104"/>
    </row>
    <row r="476" spans="1:22" ht="15" customHeight="1">
      <c r="A476" s="135" t="s">
        <v>122</v>
      </c>
      <c r="B476" s="165" t="s">
        <v>123</v>
      </c>
      <c r="C476" s="165"/>
      <c r="D476" s="148"/>
      <c r="E476" s="179">
        <v>50</v>
      </c>
      <c r="F476" s="147">
        <v>3.16</v>
      </c>
      <c r="G476" s="191">
        <f>F476*25</f>
        <v>79</v>
      </c>
      <c r="H476" s="134">
        <f>2500/45000*25</f>
        <v>1.3888888888888888</v>
      </c>
      <c r="I476" s="134">
        <f>(G476+H476)*4.7/100</f>
        <v>3.7782777777777778</v>
      </c>
      <c r="J476" s="135">
        <v>0</v>
      </c>
      <c r="K476" s="136">
        <f>SUM(G476:J483)</f>
        <v>84.16716666666666</v>
      </c>
      <c r="L476" s="191">
        <v>160.46</v>
      </c>
      <c r="M476" s="87"/>
      <c r="N476" s="87"/>
      <c r="O476" s="87"/>
      <c r="P476" s="280">
        <v>299</v>
      </c>
      <c r="Q476" s="116">
        <f>K476*1.53</f>
        <v>128.77576499999998</v>
      </c>
      <c r="R476" s="117">
        <f>(Q476-K476)/Q476</f>
        <v>0.34640522875816987</v>
      </c>
      <c r="S476" s="104"/>
      <c r="T476" s="104"/>
      <c r="U476" s="104"/>
      <c r="V476" s="104"/>
    </row>
    <row r="477" spans="1:22" ht="30" customHeight="1">
      <c r="A477" s="135"/>
      <c r="B477" s="166"/>
      <c r="C477" s="166"/>
      <c r="D477" s="148"/>
      <c r="E477" s="180"/>
      <c r="F477" s="147"/>
      <c r="G477" s="191"/>
      <c r="H477" s="134"/>
      <c r="I477" s="134"/>
      <c r="J477" s="135"/>
      <c r="K477" s="137"/>
      <c r="L477" s="191"/>
      <c r="M477" s="85"/>
      <c r="N477" s="85"/>
      <c r="O477" s="85"/>
      <c r="P477" s="278"/>
      <c r="Q477" s="115"/>
      <c r="R477" s="117"/>
      <c r="S477" s="104"/>
      <c r="T477" s="104"/>
      <c r="U477" s="104"/>
      <c r="V477" s="104"/>
    </row>
    <row r="478" spans="1:22" ht="30" customHeight="1">
      <c r="A478" s="135"/>
      <c r="B478" s="166"/>
      <c r="C478" s="166"/>
      <c r="D478" s="148"/>
      <c r="E478" s="180"/>
      <c r="F478" s="147"/>
      <c r="G478" s="191"/>
      <c r="H478" s="134"/>
      <c r="I478" s="134"/>
      <c r="J478" s="135"/>
      <c r="K478" s="137"/>
      <c r="L478" s="191"/>
      <c r="M478" s="85"/>
      <c r="N478" s="85"/>
      <c r="O478" s="85"/>
      <c r="P478" s="278"/>
      <c r="Q478" s="115"/>
      <c r="R478" s="117"/>
      <c r="S478" s="104"/>
      <c r="T478" s="104"/>
      <c r="U478" s="104"/>
      <c r="V478" s="104"/>
    </row>
    <row r="479" spans="1:22" ht="30" customHeight="1">
      <c r="A479" s="135"/>
      <c r="B479" s="166"/>
      <c r="C479" s="166"/>
      <c r="D479" s="148"/>
      <c r="E479" s="180"/>
      <c r="F479" s="147"/>
      <c r="G479" s="191"/>
      <c r="H479" s="134"/>
      <c r="I479" s="134"/>
      <c r="J479" s="135"/>
      <c r="K479" s="137"/>
      <c r="L479" s="191"/>
      <c r="M479" s="85"/>
      <c r="N479" s="85"/>
      <c r="O479" s="85"/>
      <c r="P479" s="278"/>
      <c r="Q479" s="115"/>
      <c r="R479" s="117"/>
      <c r="S479" s="104"/>
      <c r="T479" s="104"/>
      <c r="U479" s="104"/>
      <c r="V479" s="104"/>
    </row>
    <row r="480" spans="1:22" ht="30" customHeight="1">
      <c r="A480" s="135"/>
      <c r="B480" s="166"/>
      <c r="C480" s="166"/>
      <c r="D480" s="148"/>
      <c r="E480" s="180"/>
      <c r="F480" s="147"/>
      <c r="G480" s="191"/>
      <c r="H480" s="134"/>
      <c r="I480" s="134"/>
      <c r="J480" s="135"/>
      <c r="K480" s="137"/>
      <c r="L480" s="191"/>
      <c r="M480" s="85"/>
      <c r="N480" s="85"/>
      <c r="O480" s="85"/>
      <c r="P480" s="278"/>
      <c r="Q480" s="115"/>
      <c r="R480" s="117"/>
      <c r="S480" s="104"/>
      <c r="T480" s="104"/>
      <c r="U480" s="104"/>
      <c r="V480" s="104"/>
    </row>
    <row r="481" spans="1:22">
      <c r="A481" s="135"/>
      <c r="B481" s="166"/>
      <c r="C481" s="166"/>
      <c r="D481" s="148"/>
      <c r="E481" s="180"/>
      <c r="F481" s="147"/>
      <c r="G481" s="191"/>
      <c r="H481" s="134"/>
      <c r="I481" s="134"/>
      <c r="J481" s="135"/>
      <c r="K481" s="137"/>
      <c r="L481" s="191"/>
      <c r="M481" s="85"/>
      <c r="N481" s="85"/>
      <c r="O481" s="85"/>
      <c r="P481" s="278"/>
      <c r="Q481" s="115"/>
      <c r="R481" s="117"/>
      <c r="S481" s="104"/>
      <c r="T481" s="104"/>
      <c r="U481" s="104"/>
      <c r="V481" s="104"/>
    </row>
    <row r="482" spans="1:22">
      <c r="A482" s="135"/>
      <c r="B482" s="166"/>
      <c r="C482" s="166"/>
      <c r="D482" s="148"/>
      <c r="E482" s="180"/>
      <c r="F482" s="147"/>
      <c r="G482" s="191"/>
      <c r="H482" s="134"/>
      <c r="I482" s="134"/>
      <c r="J482" s="135"/>
      <c r="K482" s="137"/>
      <c r="L482" s="191"/>
      <c r="M482" s="85"/>
      <c r="N482" s="85"/>
      <c r="O482" s="85"/>
      <c r="P482" s="278"/>
      <c r="Q482" s="115"/>
      <c r="R482" s="117"/>
      <c r="S482" s="104"/>
      <c r="T482" s="104"/>
      <c r="U482" s="104"/>
      <c r="V482" s="104"/>
    </row>
    <row r="483" spans="1:22">
      <c r="A483" s="135"/>
      <c r="B483" s="167"/>
      <c r="C483" s="167"/>
      <c r="D483" s="148"/>
      <c r="E483" s="181"/>
      <c r="F483" s="147"/>
      <c r="G483" s="191"/>
      <c r="H483" s="134"/>
      <c r="I483" s="134"/>
      <c r="J483" s="135"/>
      <c r="K483" s="138"/>
      <c r="L483" s="191"/>
      <c r="M483" s="86"/>
      <c r="N483" s="86"/>
      <c r="O483" s="86"/>
      <c r="P483" s="279"/>
      <c r="Q483" s="115"/>
      <c r="R483" s="117"/>
      <c r="S483" s="104"/>
      <c r="T483" s="104"/>
      <c r="U483" s="104"/>
      <c r="V483" s="104"/>
    </row>
    <row r="484" spans="1:22">
      <c r="A484" s="135" t="s">
        <v>122</v>
      </c>
      <c r="B484" s="164" t="s">
        <v>124</v>
      </c>
      <c r="C484" s="165"/>
      <c r="D484" s="148"/>
      <c r="E484" s="179">
        <v>50</v>
      </c>
      <c r="F484" s="147">
        <v>3.16</v>
      </c>
      <c r="G484" s="191">
        <f>F484*25</f>
        <v>79</v>
      </c>
      <c r="H484" s="134">
        <f>2500/45000*25</f>
        <v>1.3888888888888888</v>
      </c>
      <c r="I484" s="134">
        <f>(G484+H484)*4.7/100</f>
        <v>3.7782777777777778</v>
      </c>
      <c r="J484" s="135">
        <v>0</v>
      </c>
      <c r="K484" s="136">
        <f>SUM(G484:J491)</f>
        <v>84.16716666666666</v>
      </c>
      <c r="L484" s="191">
        <v>160.46</v>
      </c>
      <c r="M484" s="87"/>
      <c r="N484" s="87"/>
      <c r="O484" s="87"/>
      <c r="P484" s="280">
        <v>299</v>
      </c>
      <c r="Q484" s="116">
        <f>K484*1.53</f>
        <v>128.77576499999998</v>
      </c>
      <c r="R484" s="117">
        <f>(Q484-K484)/Q484</f>
        <v>0.34640522875816987</v>
      </c>
      <c r="S484" s="104"/>
      <c r="T484" s="104"/>
      <c r="U484" s="104"/>
      <c r="V484" s="104"/>
    </row>
    <row r="485" spans="1:22">
      <c r="A485" s="135"/>
      <c r="B485" s="164"/>
      <c r="C485" s="166"/>
      <c r="D485" s="148"/>
      <c r="E485" s="180"/>
      <c r="F485" s="147"/>
      <c r="G485" s="191"/>
      <c r="H485" s="134"/>
      <c r="I485" s="134"/>
      <c r="J485" s="135"/>
      <c r="K485" s="137"/>
      <c r="L485" s="191"/>
      <c r="M485" s="85"/>
      <c r="N485" s="85"/>
      <c r="O485" s="85"/>
      <c r="P485" s="278"/>
      <c r="Q485" s="115"/>
      <c r="R485" s="117"/>
      <c r="S485" s="104"/>
      <c r="T485" s="104"/>
      <c r="U485" s="104"/>
      <c r="V485" s="104"/>
    </row>
    <row r="486" spans="1:22">
      <c r="A486" s="135"/>
      <c r="B486" s="164"/>
      <c r="C486" s="166"/>
      <c r="D486" s="148"/>
      <c r="E486" s="180"/>
      <c r="F486" s="147"/>
      <c r="G486" s="191"/>
      <c r="H486" s="134"/>
      <c r="I486" s="134"/>
      <c r="J486" s="135"/>
      <c r="K486" s="137"/>
      <c r="L486" s="191"/>
      <c r="M486" s="85"/>
      <c r="N486" s="85"/>
      <c r="O486" s="85"/>
      <c r="P486" s="278"/>
      <c r="Q486" s="115"/>
      <c r="R486" s="117"/>
      <c r="S486" s="104"/>
      <c r="T486" s="104"/>
      <c r="U486" s="104"/>
      <c r="V486" s="104"/>
    </row>
    <row r="487" spans="1:22">
      <c r="A487" s="135"/>
      <c r="B487" s="164"/>
      <c r="C487" s="166"/>
      <c r="D487" s="148"/>
      <c r="E487" s="180"/>
      <c r="F487" s="147"/>
      <c r="G487" s="191"/>
      <c r="H487" s="134"/>
      <c r="I487" s="134"/>
      <c r="J487" s="135"/>
      <c r="K487" s="137"/>
      <c r="L487" s="191"/>
      <c r="M487" s="85"/>
      <c r="N487" s="85"/>
      <c r="O487" s="85"/>
      <c r="P487" s="278"/>
      <c r="Q487" s="115"/>
      <c r="R487" s="117"/>
      <c r="S487" s="104"/>
      <c r="T487" s="104"/>
      <c r="U487" s="104"/>
      <c r="V487" s="104"/>
    </row>
    <row r="488" spans="1:22">
      <c r="A488" s="135"/>
      <c r="B488" s="164"/>
      <c r="C488" s="166"/>
      <c r="D488" s="148"/>
      <c r="E488" s="180"/>
      <c r="F488" s="147"/>
      <c r="G488" s="191"/>
      <c r="H488" s="134"/>
      <c r="I488" s="134"/>
      <c r="J488" s="135"/>
      <c r="K488" s="137"/>
      <c r="L488" s="191"/>
      <c r="M488" s="85"/>
      <c r="N488" s="85"/>
      <c r="O488" s="85"/>
      <c r="P488" s="278"/>
      <c r="Q488" s="115"/>
      <c r="R488" s="117"/>
      <c r="S488" s="104"/>
      <c r="T488" s="104"/>
      <c r="U488" s="104"/>
      <c r="V488" s="104"/>
    </row>
    <row r="489" spans="1:22">
      <c r="A489" s="135"/>
      <c r="B489" s="164"/>
      <c r="C489" s="166"/>
      <c r="D489" s="148"/>
      <c r="E489" s="180"/>
      <c r="F489" s="147"/>
      <c r="G489" s="191"/>
      <c r="H489" s="134"/>
      <c r="I489" s="134"/>
      <c r="J489" s="135"/>
      <c r="K489" s="137"/>
      <c r="L489" s="191"/>
      <c r="M489" s="85"/>
      <c r="N489" s="85"/>
      <c r="O489" s="85"/>
      <c r="P489" s="278"/>
      <c r="Q489" s="115"/>
      <c r="R489" s="117"/>
      <c r="S489" s="104"/>
      <c r="T489" s="104"/>
      <c r="U489" s="104"/>
      <c r="V489" s="104"/>
    </row>
    <row r="490" spans="1:22">
      <c r="A490" s="135"/>
      <c r="B490" s="164"/>
      <c r="C490" s="166"/>
      <c r="D490" s="148"/>
      <c r="E490" s="180"/>
      <c r="F490" s="147"/>
      <c r="G490" s="191"/>
      <c r="H490" s="134"/>
      <c r="I490" s="134"/>
      <c r="J490" s="135"/>
      <c r="K490" s="137"/>
      <c r="L490" s="191"/>
      <c r="M490" s="85"/>
      <c r="N490" s="85"/>
      <c r="O490" s="85"/>
      <c r="P490" s="278"/>
      <c r="Q490" s="115"/>
      <c r="R490" s="117"/>
      <c r="S490" s="104"/>
      <c r="T490" s="104"/>
      <c r="U490" s="104"/>
      <c r="V490" s="104"/>
    </row>
    <row r="491" spans="1:22">
      <c r="A491" s="135"/>
      <c r="B491" s="164"/>
      <c r="C491" s="167"/>
      <c r="D491" s="148"/>
      <c r="E491" s="181"/>
      <c r="F491" s="147"/>
      <c r="G491" s="191"/>
      <c r="H491" s="134"/>
      <c r="I491" s="134"/>
      <c r="J491" s="135"/>
      <c r="K491" s="138"/>
      <c r="L491" s="191"/>
      <c r="M491" s="86"/>
      <c r="N491" s="86"/>
      <c r="O491" s="86"/>
      <c r="P491" s="279"/>
      <c r="Q491" s="115"/>
      <c r="R491" s="117"/>
      <c r="S491" s="104"/>
      <c r="T491" s="104"/>
      <c r="U491" s="104"/>
      <c r="V491" s="104"/>
    </row>
    <row r="492" spans="1:22" ht="15" customHeight="1">
      <c r="A492" s="135" t="s">
        <v>125</v>
      </c>
      <c r="B492" s="165" t="s">
        <v>126</v>
      </c>
      <c r="C492" s="165"/>
      <c r="D492" s="148"/>
      <c r="E492" s="179">
        <v>50</v>
      </c>
      <c r="F492" s="147">
        <v>3.88</v>
      </c>
      <c r="G492" s="191">
        <f>F492*25</f>
        <v>97</v>
      </c>
      <c r="H492" s="134">
        <f>2500/45000*25</f>
        <v>1.3888888888888888</v>
      </c>
      <c r="I492" s="134">
        <f>(G492+H492)*4.7/100</f>
        <v>4.6242777777777784</v>
      </c>
      <c r="J492" s="135">
        <v>0</v>
      </c>
      <c r="K492" s="136">
        <f>SUM(G492:J499)</f>
        <v>103.01316666666666</v>
      </c>
      <c r="L492" s="191">
        <v>110.74</v>
      </c>
      <c r="M492" s="87"/>
      <c r="N492" s="87"/>
      <c r="O492" s="87"/>
      <c r="P492" s="280">
        <v>219</v>
      </c>
      <c r="Q492" s="116">
        <f>K492*1.53</f>
        <v>157.61014499999999</v>
      </c>
      <c r="R492" s="117">
        <f>(Q492-K492)/Q492</f>
        <v>0.34640522875816993</v>
      </c>
      <c r="S492" s="104"/>
      <c r="T492" s="104"/>
      <c r="U492" s="104"/>
      <c r="V492" s="104"/>
    </row>
    <row r="493" spans="1:22" ht="30" customHeight="1">
      <c r="A493" s="135"/>
      <c r="B493" s="166"/>
      <c r="C493" s="166"/>
      <c r="D493" s="148"/>
      <c r="E493" s="180"/>
      <c r="F493" s="147"/>
      <c r="G493" s="191"/>
      <c r="H493" s="134"/>
      <c r="I493" s="134"/>
      <c r="J493" s="135"/>
      <c r="K493" s="137"/>
      <c r="L493" s="191"/>
      <c r="M493" s="85"/>
      <c r="N493" s="85"/>
      <c r="O493" s="85"/>
      <c r="P493" s="278"/>
      <c r="Q493" s="115"/>
      <c r="R493" s="117"/>
      <c r="S493" s="104"/>
      <c r="T493" s="104"/>
      <c r="U493" s="104"/>
      <c r="V493" s="104"/>
    </row>
    <row r="494" spans="1:22" ht="30" customHeight="1">
      <c r="A494" s="135"/>
      <c r="B494" s="166"/>
      <c r="C494" s="166"/>
      <c r="D494" s="148"/>
      <c r="E494" s="180"/>
      <c r="F494" s="147"/>
      <c r="G494" s="191"/>
      <c r="H494" s="134"/>
      <c r="I494" s="134"/>
      <c r="J494" s="135"/>
      <c r="K494" s="137"/>
      <c r="L494" s="191"/>
      <c r="M494" s="85"/>
      <c r="N494" s="85"/>
      <c r="O494" s="85"/>
      <c r="P494" s="278"/>
      <c r="Q494" s="115"/>
      <c r="R494" s="117"/>
      <c r="S494" s="104"/>
      <c r="T494" s="104"/>
      <c r="U494" s="104"/>
      <c r="V494" s="104"/>
    </row>
    <row r="495" spans="1:22" ht="30" customHeight="1">
      <c r="A495" s="135"/>
      <c r="B495" s="166"/>
      <c r="C495" s="166"/>
      <c r="D495" s="148"/>
      <c r="E495" s="180"/>
      <c r="F495" s="147"/>
      <c r="G495" s="191"/>
      <c r="H495" s="134"/>
      <c r="I495" s="134"/>
      <c r="J495" s="135"/>
      <c r="K495" s="137"/>
      <c r="L495" s="191"/>
      <c r="M495" s="85"/>
      <c r="N495" s="85"/>
      <c r="O495" s="85"/>
      <c r="P495" s="278"/>
      <c r="Q495" s="115"/>
      <c r="R495" s="117"/>
      <c r="S495" s="104"/>
      <c r="T495" s="104"/>
      <c r="U495" s="104"/>
      <c r="V495" s="104"/>
    </row>
    <row r="496" spans="1:22" ht="30" customHeight="1">
      <c r="A496" s="135"/>
      <c r="B496" s="166"/>
      <c r="C496" s="166"/>
      <c r="D496" s="148"/>
      <c r="E496" s="180"/>
      <c r="F496" s="147"/>
      <c r="G496" s="191"/>
      <c r="H496" s="134"/>
      <c r="I496" s="134"/>
      <c r="J496" s="135"/>
      <c r="K496" s="137"/>
      <c r="L496" s="191"/>
      <c r="M496" s="85"/>
      <c r="N496" s="85"/>
      <c r="O496" s="85"/>
      <c r="P496" s="278"/>
      <c r="Q496" s="115"/>
      <c r="R496" s="117"/>
      <c r="S496" s="104"/>
      <c r="T496" s="104"/>
      <c r="U496" s="104"/>
      <c r="V496" s="104"/>
    </row>
    <row r="497" spans="1:22">
      <c r="A497" s="135"/>
      <c r="B497" s="166"/>
      <c r="C497" s="166"/>
      <c r="D497" s="148"/>
      <c r="E497" s="180"/>
      <c r="F497" s="147"/>
      <c r="G497" s="191"/>
      <c r="H497" s="134"/>
      <c r="I497" s="134"/>
      <c r="J497" s="135"/>
      <c r="K497" s="137"/>
      <c r="L497" s="191"/>
      <c r="M497" s="85"/>
      <c r="N497" s="85"/>
      <c r="O497" s="85"/>
      <c r="P497" s="278"/>
      <c r="Q497" s="115"/>
      <c r="R497" s="117"/>
      <c r="S497" s="104"/>
      <c r="T497" s="104"/>
      <c r="U497" s="104"/>
      <c r="V497" s="104"/>
    </row>
    <row r="498" spans="1:22">
      <c r="A498" s="135"/>
      <c r="B498" s="166"/>
      <c r="C498" s="166"/>
      <c r="D498" s="148"/>
      <c r="E498" s="180"/>
      <c r="F498" s="147"/>
      <c r="G498" s="191"/>
      <c r="H498" s="134"/>
      <c r="I498" s="134"/>
      <c r="J498" s="135"/>
      <c r="K498" s="137"/>
      <c r="L498" s="191"/>
      <c r="M498" s="85"/>
      <c r="N498" s="85"/>
      <c r="O498" s="85"/>
      <c r="P498" s="278"/>
      <c r="Q498" s="115"/>
      <c r="R498" s="117"/>
      <c r="S498" s="104"/>
      <c r="T498" s="104"/>
      <c r="U498" s="104"/>
      <c r="V498" s="104"/>
    </row>
    <row r="499" spans="1:22">
      <c r="A499" s="135"/>
      <c r="B499" s="167"/>
      <c r="C499" s="167"/>
      <c r="D499" s="148"/>
      <c r="E499" s="181"/>
      <c r="F499" s="147"/>
      <c r="G499" s="191"/>
      <c r="H499" s="134"/>
      <c r="I499" s="134"/>
      <c r="J499" s="135"/>
      <c r="K499" s="138"/>
      <c r="L499" s="191"/>
      <c r="M499" s="86"/>
      <c r="N499" s="86"/>
      <c r="O499" s="86"/>
      <c r="P499" s="279"/>
      <c r="Q499" s="115"/>
      <c r="R499" s="117"/>
      <c r="S499" s="104"/>
      <c r="T499" s="104"/>
      <c r="U499" s="104"/>
      <c r="V499" s="104"/>
    </row>
    <row r="500" spans="1:22">
      <c r="A500" s="135" t="s">
        <v>125</v>
      </c>
      <c r="B500" s="164" t="s">
        <v>127</v>
      </c>
      <c r="C500" s="165"/>
      <c r="D500" s="148"/>
      <c r="E500" s="179">
        <v>50</v>
      </c>
      <c r="F500" s="147">
        <v>3.88</v>
      </c>
      <c r="G500" s="191">
        <f>F500*25</f>
        <v>97</v>
      </c>
      <c r="H500" s="134">
        <f>2500/45000*25</f>
        <v>1.3888888888888888</v>
      </c>
      <c r="I500" s="134">
        <f>(G500+H500)*4.7/100</f>
        <v>4.6242777777777784</v>
      </c>
      <c r="J500" s="135">
        <v>0</v>
      </c>
      <c r="K500" s="136">
        <f>SUM(G500:J507)</f>
        <v>103.01316666666666</v>
      </c>
      <c r="L500" s="191">
        <v>155.46</v>
      </c>
      <c r="M500" s="87"/>
      <c r="N500" s="87"/>
      <c r="O500" s="87"/>
      <c r="P500" s="280">
        <v>299</v>
      </c>
      <c r="Q500" s="116">
        <f>K500*1.53</f>
        <v>157.61014499999999</v>
      </c>
      <c r="R500" s="117">
        <f>(Q500-K500)/Q500</f>
        <v>0.34640522875816993</v>
      </c>
      <c r="S500" s="104"/>
      <c r="T500" s="104"/>
      <c r="U500" s="104"/>
      <c r="V500" s="104"/>
    </row>
    <row r="501" spans="1:22">
      <c r="A501" s="135"/>
      <c r="B501" s="164"/>
      <c r="C501" s="166"/>
      <c r="D501" s="148"/>
      <c r="E501" s="180"/>
      <c r="F501" s="147"/>
      <c r="G501" s="191"/>
      <c r="H501" s="134"/>
      <c r="I501" s="134"/>
      <c r="J501" s="135"/>
      <c r="K501" s="137"/>
      <c r="L501" s="191"/>
      <c r="M501" s="85"/>
      <c r="N501" s="85"/>
      <c r="O501" s="85"/>
      <c r="P501" s="278"/>
      <c r="Q501" s="115"/>
      <c r="R501" s="117"/>
      <c r="S501" s="104"/>
      <c r="T501" s="104"/>
      <c r="U501" s="104"/>
      <c r="V501" s="104"/>
    </row>
    <row r="502" spans="1:22">
      <c r="A502" s="135"/>
      <c r="B502" s="164"/>
      <c r="C502" s="166"/>
      <c r="D502" s="148"/>
      <c r="E502" s="180"/>
      <c r="F502" s="147"/>
      <c r="G502" s="191"/>
      <c r="H502" s="134"/>
      <c r="I502" s="134"/>
      <c r="J502" s="135"/>
      <c r="K502" s="137"/>
      <c r="L502" s="191"/>
      <c r="M502" s="85"/>
      <c r="N502" s="85"/>
      <c r="O502" s="85"/>
      <c r="P502" s="278"/>
      <c r="Q502" s="115"/>
      <c r="R502" s="117"/>
      <c r="S502" s="104"/>
      <c r="T502" s="104"/>
      <c r="U502" s="104"/>
      <c r="V502" s="104"/>
    </row>
    <row r="503" spans="1:22">
      <c r="A503" s="135"/>
      <c r="B503" s="164"/>
      <c r="C503" s="166"/>
      <c r="D503" s="148"/>
      <c r="E503" s="180"/>
      <c r="F503" s="147"/>
      <c r="G503" s="191"/>
      <c r="H503" s="134"/>
      <c r="I503" s="134"/>
      <c r="J503" s="135"/>
      <c r="K503" s="137"/>
      <c r="L503" s="191"/>
      <c r="M503" s="85"/>
      <c r="N503" s="85"/>
      <c r="O503" s="85"/>
      <c r="P503" s="278"/>
      <c r="Q503" s="115"/>
      <c r="R503" s="117"/>
      <c r="S503" s="104"/>
      <c r="T503" s="104"/>
      <c r="U503" s="104"/>
      <c r="V503" s="104"/>
    </row>
    <row r="504" spans="1:22">
      <c r="A504" s="135"/>
      <c r="B504" s="164"/>
      <c r="C504" s="166"/>
      <c r="D504" s="148"/>
      <c r="E504" s="180"/>
      <c r="F504" s="147"/>
      <c r="G504" s="191"/>
      <c r="H504" s="134"/>
      <c r="I504" s="134"/>
      <c r="J504" s="135"/>
      <c r="K504" s="137"/>
      <c r="L504" s="191"/>
      <c r="M504" s="85"/>
      <c r="N504" s="85"/>
      <c r="O504" s="85"/>
      <c r="P504" s="278"/>
      <c r="Q504" s="115"/>
      <c r="R504" s="117"/>
      <c r="S504" s="104"/>
      <c r="T504" s="104"/>
      <c r="U504" s="104"/>
      <c r="V504" s="104"/>
    </row>
    <row r="505" spans="1:22">
      <c r="A505" s="135"/>
      <c r="B505" s="164"/>
      <c r="C505" s="166"/>
      <c r="D505" s="148"/>
      <c r="E505" s="180"/>
      <c r="F505" s="147"/>
      <c r="G505" s="191"/>
      <c r="H505" s="134"/>
      <c r="I505" s="134"/>
      <c r="J505" s="135"/>
      <c r="K505" s="137"/>
      <c r="L505" s="191"/>
      <c r="M505" s="85"/>
      <c r="N505" s="85"/>
      <c r="O505" s="85"/>
      <c r="P505" s="278"/>
      <c r="Q505" s="115"/>
      <c r="R505" s="117"/>
      <c r="S505" s="104"/>
      <c r="T505" s="104"/>
      <c r="U505" s="104"/>
      <c r="V505" s="104"/>
    </row>
    <row r="506" spans="1:22">
      <c r="A506" s="135"/>
      <c r="B506" s="164"/>
      <c r="C506" s="166"/>
      <c r="D506" s="148"/>
      <c r="E506" s="180"/>
      <c r="F506" s="147"/>
      <c r="G506" s="191"/>
      <c r="H506" s="134"/>
      <c r="I506" s="134"/>
      <c r="J506" s="135"/>
      <c r="K506" s="137"/>
      <c r="L506" s="191"/>
      <c r="M506" s="85"/>
      <c r="N506" s="85"/>
      <c r="O506" s="85"/>
      <c r="P506" s="278"/>
      <c r="Q506" s="115"/>
      <c r="R506" s="117"/>
      <c r="S506" s="104"/>
      <c r="T506" s="104"/>
      <c r="U506" s="104"/>
      <c r="V506" s="104"/>
    </row>
    <row r="507" spans="1:22">
      <c r="A507" s="135"/>
      <c r="B507" s="164"/>
      <c r="C507" s="167"/>
      <c r="D507" s="148"/>
      <c r="E507" s="181"/>
      <c r="F507" s="147"/>
      <c r="G507" s="191"/>
      <c r="H507" s="134"/>
      <c r="I507" s="134"/>
      <c r="J507" s="135"/>
      <c r="K507" s="138"/>
      <c r="L507" s="191"/>
      <c r="M507" s="86"/>
      <c r="N507" s="86"/>
      <c r="O507" s="86"/>
      <c r="P507" s="279"/>
      <c r="Q507" s="115"/>
      <c r="R507" s="117"/>
      <c r="S507" s="104"/>
      <c r="T507" s="104"/>
      <c r="U507" s="104"/>
      <c r="V507" s="104"/>
    </row>
    <row r="508" spans="1:22" ht="15" customHeight="1">
      <c r="A508" s="135" t="s">
        <v>128</v>
      </c>
      <c r="B508" s="165" t="s">
        <v>129</v>
      </c>
      <c r="C508" s="165"/>
      <c r="D508" s="148"/>
      <c r="E508" s="179">
        <v>50</v>
      </c>
      <c r="F508" s="147">
        <v>3.29</v>
      </c>
      <c r="G508" s="191">
        <f>F508*25</f>
        <v>82.25</v>
      </c>
      <c r="H508" s="134">
        <f>2500/45000*25</f>
        <v>1.3888888888888888</v>
      </c>
      <c r="I508" s="134">
        <f>(G508+H508)*4.7/100</f>
        <v>3.9310277777777776</v>
      </c>
      <c r="J508" s="135">
        <v>0</v>
      </c>
      <c r="K508" s="136">
        <f>SUM(G508:J515)</f>
        <v>87.569916666666657</v>
      </c>
      <c r="L508" s="191">
        <v>137.36000000000001</v>
      </c>
      <c r="M508" s="87"/>
      <c r="N508" s="87"/>
      <c r="O508" s="87"/>
      <c r="P508" s="280">
        <v>269</v>
      </c>
      <c r="Q508" s="116">
        <f>K508*1.53</f>
        <v>133.98197249999998</v>
      </c>
      <c r="R508" s="117">
        <f>(Q508-K508)/Q508</f>
        <v>0.34640522875816993</v>
      </c>
      <c r="S508" s="104"/>
      <c r="T508" s="104"/>
      <c r="U508" s="104"/>
      <c r="V508" s="104"/>
    </row>
    <row r="509" spans="1:22" ht="30" customHeight="1">
      <c r="A509" s="135"/>
      <c r="B509" s="166"/>
      <c r="C509" s="166"/>
      <c r="D509" s="148"/>
      <c r="E509" s="180"/>
      <c r="F509" s="147"/>
      <c r="G509" s="191"/>
      <c r="H509" s="134"/>
      <c r="I509" s="134"/>
      <c r="J509" s="135"/>
      <c r="K509" s="137"/>
      <c r="L509" s="191"/>
      <c r="M509" s="85"/>
      <c r="N509" s="85"/>
      <c r="O509" s="85"/>
      <c r="P509" s="278"/>
      <c r="Q509" s="115"/>
      <c r="R509" s="117"/>
      <c r="S509" s="104"/>
      <c r="T509" s="104"/>
      <c r="U509" s="104"/>
      <c r="V509" s="104"/>
    </row>
    <row r="510" spans="1:22" ht="30" customHeight="1">
      <c r="A510" s="135"/>
      <c r="B510" s="166"/>
      <c r="C510" s="166"/>
      <c r="D510" s="148"/>
      <c r="E510" s="180"/>
      <c r="F510" s="147"/>
      <c r="G510" s="191"/>
      <c r="H510" s="134"/>
      <c r="I510" s="134"/>
      <c r="J510" s="135"/>
      <c r="K510" s="137"/>
      <c r="L510" s="191"/>
      <c r="M510" s="85"/>
      <c r="N510" s="85"/>
      <c r="O510" s="85"/>
      <c r="P510" s="278"/>
      <c r="Q510" s="115"/>
      <c r="R510" s="117"/>
      <c r="S510" s="104"/>
      <c r="T510" s="104"/>
      <c r="U510" s="104"/>
      <c r="V510" s="104"/>
    </row>
    <row r="511" spans="1:22" ht="30" customHeight="1">
      <c r="A511" s="135"/>
      <c r="B511" s="166"/>
      <c r="C511" s="166"/>
      <c r="D511" s="148"/>
      <c r="E511" s="180"/>
      <c r="F511" s="147"/>
      <c r="G511" s="191"/>
      <c r="H511" s="134"/>
      <c r="I511" s="134"/>
      <c r="J511" s="135"/>
      <c r="K511" s="137"/>
      <c r="L511" s="191"/>
      <c r="M511" s="85"/>
      <c r="N511" s="85"/>
      <c r="O511" s="85"/>
      <c r="P511" s="278"/>
      <c r="Q511" s="115"/>
      <c r="R511" s="117"/>
      <c r="S511" s="104"/>
      <c r="T511" s="104"/>
      <c r="U511" s="104"/>
      <c r="V511" s="104"/>
    </row>
    <row r="512" spans="1:22" ht="30" customHeight="1">
      <c r="A512" s="135"/>
      <c r="B512" s="166"/>
      <c r="C512" s="166"/>
      <c r="D512" s="148"/>
      <c r="E512" s="180"/>
      <c r="F512" s="147"/>
      <c r="G512" s="191"/>
      <c r="H512" s="134"/>
      <c r="I512" s="134"/>
      <c r="J512" s="135"/>
      <c r="K512" s="137"/>
      <c r="L512" s="191"/>
      <c r="M512" s="85"/>
      <c r="N512" s="85"/>
      <c r="O512" s="85"/>
      <c r="P512" s="278"/>
      <c r="Q512" s="115"/>
      <c r="R512" s="117"/>
      <c r="S512" s="104"/>
      <c r="T512" s="104"/>
      <c r="U512" s="104"/>
      <c r="V512" s="104"/>
    </row>
    <row r="513" spans="1:22">
      <c r="A513" s="135"/>
      <c r="B513" s="166"/>
      <c r="C513" s="166"/>
      <c r="D513" s="148"/>
      <c r="E513" s="180"/>
      <c r="F513" s="147"/>
      <c r="G513" s="191"/>
      <c r="H513" s="134"/>
      <c r="I513" s="134"/>
      <c r="J513" s="135"/>
      <c r="K513" s="137"/>
      <c r="L513" s="191"/>
      <c r="M513" s="85"/>
      <c r="N513" s="85"/>
      <c r="O513" s="85"/>
      <c r="P513" s="278"/>
      <c r="Q513" s="115"/>
      <c r="R513" s="117"/>
      <c r="S513" s="104"/>
      <c r="T513" s="104"/>
      <c r="U513" s="104"/>
      <c r="V513" s="104"/>
    </row>
    <row r="514" spans="1:22">
      <c r="A514" s="135"/>
      <c r="B514" s="166"/>
      <c r="C514" s="166"/>
      <c r="D514" s="148"/>
      <c r="E514" s="180"/>
      <c r="F514" s="147"/>
      <c r="G514" s="191"/>
      <c r="H514" s="134"/>
      <c r="I514" s="134"/>
      <c r="J514" s="135"/>
      <c r="K514" s="137"/>
      <c r="L514" s="191"/>
      <c r="M514" s="85"/>
      <c r="N514" s="85"/>
      <c r="O514" s="85"/>
      <c r="P514" s="278"/>
      <c r="Q514" s="115"/>
      <c r="R514" s="117"/>
      <c r="S514" s="104"/>
      <c r="T514" s="104"/>
      <c r="U514" s="104"/>
      <c r="V514" s="104"/>
    </row>
    <row r="515" spans="1:22">
      <c r="A515" s="135"/>
      <c r="B515" s="167"/>
      <c r="C515" s="167"/>
      <c r="D515" s="148"/>
      <c r="E515" s="181"/>
      <c r="F515" s="147"/>
      <c r="G515" s="191"/>
      <c r="H515" s="134"/>
      <c r="I515" s="134"/>
      <c r="J515" s="135"/>
      <c r="K515" s="138"/>
      <c r="L515" s="191"/>
      <c r="M515" s="86"/>
      <c r="N515" s="86"/>
      <c r="O515" s="86"/>
      <c r="P515" s="279"/>
      <c r="Q515" s="115"/>
      <c r="R515" s="117"/>
      <c r="S515" s="104"/>
      <c r="T515" s="104"/>
      <c r="U515" s="104"/>
      <c r="V515" s="104"/>
    </row>
    <row r="516" spans="1:22">
      <c r="A516" s="135" t="s">
        <v>128</v>
      </c>
      <c r="B516" s="164" t="s">
        <v>130</v>
      </c>
      <c r="C516" s="165"/>
      <c r="D516" s="148"/>
      <c r="E516" s="179">
        <v>50</v>
      </c>
      <c r="F516" s="147">
        <v>3.29</v>
      </c>
      <c r="G516" s="191">
        <f>F516*25</f>
        <v>82.25</v>
      </c>
      <c r="H516" s="134">
        <f>2500/45000*25</f>
        <v>1.3888888888888888</v>
      </c>
      <c r="I516" s="134">
        <f>(G516+H516)*4.7/100</f>
        <v>3.9310277777777776</v>
      </c>
      <c r="J516" s="135">
        <v>0</v>
      </c>
      <c r="K516" s="136">
        <f>SUM(G516:J523)</f>
        <v>87.569916666666657</v>
      </c>
      <c r="L516" s="191">
        <v>137.36000000000001</v>
      </c>
      <c r="M516" s="87"/>
      <c r="N516" s="87"/>
      <c r="O516" s="87"/>
      <c r="P516" s="280">
        <v>269</v>
      </c>
      <c r="Q516" s="116">
        <f>K516*1.53</f>
        <v>133.98197249999998</v>
      </c>
      <c r="R516" s="117">
        <f>(Q516-K516)/Q516</f>
        <v>0.34640522875816993</v>
      </c>
      <c r="S516" s="104"/>
      <c r="T516" s="104"/>
      <c r="U516" s="104"/>
      <c r="V516" s="104"/>
    </row>
    <row r="517" spans="1:22">
      <c r="A517" s="135"/>
      <c r="B517" s="164"/>
      <c r="C517" s="166"/>
      <c r="D517" s="148"/>
      <c r="E517" s="180"/>
      <c r="F517" s="147"/>
      <c r="G517" s="191"/>
      <c r="H517" s="134"/>
      <c r="I517" s="134"/>
      <c r="J517" s="135"/>
      <c r="K517" s="137"/>
      <c r="L517" s="191"/>
      <c r="M517" s="85"/>
      <c r="N517" s="85"/>
      <c r="O517" s="85"/>
      <c r="P517" s="278"/>
      <c r="Q517" s="115"/>
      <c r="R517" s="117"/>
      <c r="S517" s="104"/>
      <c r="T517" s="104"/>
      <c r="U517" s="104"/>
      <c r="V517" s="104"/>
    </row>
    <row r="518" spans="1:22">
      <c r="A518" s="135"/>
      <c r="B518" s="164"/>
      <c r="C518" s="166"/>
      <c r="D518" s="148"/>
      <c r="E518" s="180"/>
      <c r="F518" s="147"/>
      <c r="G518" s="191"/>
      <c r="H518" s="134"/>
      <c r="I518" s="134"/>
      <c r="J518" s="135"/>
      <c r="K518" s="137"/>
      <c r="L518" s="191"/>
      <c r="M518" s="85"/>
      <c r="N518" s="85"/>
      <c r="O518" s="85"/>
      <c r="P518" s="278"/>
      <c r="Q518" s="115"/>
      <c r="R518" s="117"/>
      <c r="S518" s="104"/>
      <c r="T518" s="104"/>
      <c r="U518" s="104"/>
      <c r="V518" s="104"/>
    </row>
    <row r="519" spans="1:22">
      <c r="A519" s="135"/>
      <c r="B519" s="164"/>
      <c r="C519" s="166"/>
      <c r="D519" s="148"/>
      <c r="E519" s="180"/>
      <c r="F519" s="147"/>
      <c r="G519" s="191"/>
      <c r="H519" s="134"/>
      <c r="I519" s="134"/>
      <c r="J519" s="135"/>
      <c r="K519" s="137"/>
      <c r="L519" s="191"/>
      <c r="M519" s="85"/>
      <c r="N519" s="85"/>
      <c r="O519" s="85"/>
      <c r="P519" s="278"/>
      <c r="Q519" s="115"/>
      <c r="R519" s="117"/>
      <c r="S519" s="104"/>
      <c r="T519" s="104"/>
      <c r="U519" s="104"/>
      <c r="V519" s="104"/>
    </row>
    <row r="520" spans="1:22">
      <c r="A520" s="135"/>
      <c r="B520" s="164"/>
      <c r="C520" s="166"/>
      <c r="D520" s="148"/>
      <c r="E520" s="180"/>
      <c r="F520" s="147"/>
      <c r="G520" s="191"/>
      <c r="H520" s="134"/>
      <c r="I520" s="134"/>
      <c r="J520" s="135"/>
      <c r="K520" s="137"/>
      <c r="L520" s="191"/>
      <c r="M520" s="85"/>
      <c r="N520" s="85"/>
      <c r="O520" s="85"/>
      <c r="P520" s="278"/>
      <c r="Q520" s="115"/>
      <c r="R520" s="117"/>
      <c r="S520" s="104"/>
      <c r="T520" s="104"/>
      <c r="U520" s="104"/>
      <c r="V520" s="104"/>
    </row>
    <row r="521" spans="1:22">
      <c r="A521" s="135"/>
      <c r="B521" s="164"/>
      <c r="C521" s="166"/>
      <c r="D521" s="148"/>
      <c r="E521" s="180"/>
      <c r="F521" s="147"/>
      <c r="G521" s="191"/>
      <c r="H521" s="134"/>
      <c r="I521" s="134"/>
      <c r="J521" s="135"/>
      <c r="K521" s="137"/>
      <c r="L521" s="191"/>
      <c r="M521" s="85"/>
      <c r="N521" s="85"/>
      <c r="O521" s="85"/>
      <c r="P521" s="278"/>
      <c r="Q521" s="115"/>
      <c r="R521" s="117"/>
      <c r="S521" s="104"/>
      <c r="T521" s="104"/>
      <c r="U521" s="104"/>
      <c r="V521" s="104"/>
    </row>
    <row r="522" spans="1:22">
      <c r="A522" s="135"/>
      <c r="B522" s="164"/>
      <c r="C522" s="166"/>
      <c r="D522" s="148"/>
      <c r="E522" s="180"/>
      <c r="F522" s="147"/>
      <c r="G522" s="191"/>
      <c r="H522" s="134"/>
      <c r="I522" s="134"/>
      <c r="J522" s="135"/>
      <c r="K522" s="137"/>
      <c r="L522" s="191"/>
      <c r="M522" s="85"/>
      <c r="N522" s="85"/>
      <c r="O522" s="85"/>
      <c r="P522" s="278"/>
      <c r="Q522" s="115"/>
      <c r="R522" s="117"/>
      <c r="S522" s="104"/>
      <c r="T522" s="104"/>
      <c r="U522" s="104"/>
      <c r="V522" s="104"/>
    </row>
    <row r="523" spans="1:22">
      <c r="A523" s="135"/>
      <c r="B523" s="164"/>
      <c r="C523" s="167"/>
      <c r="D523" s="148"/>
      <c r="E523" s="181"/>
      <c r="F523" s="147"/>
      <c r="G523" s="191"/>
      <c r="H523" s="134"/>
      <c r="I523" s="134"/>
      <c r="J523" s="135"/>
      <c r="K523" s="138"/>
      <c r="L523" s="191"/>
      <c r="M523" s="86"/>
      <c r="N523" s="86"/>
      <c r="O523" s="86"/>
      <c r="P523" s="279"/>
      <c r="Q523" s="115"/>
      <c r="R523" s="117"/>
      <c r="S523" s="104"/>
      <c r="T523" s="104"/>
      <c r="U523" s="104"/>
      <c r="V523" s="104"/>
    </row>
    <row r="524" spans="1:22">
      <c r="A524" s="174" t="s">
        <v>133</v>
      </c>
      <c r="B524" s="164" t="s">
        <v>134</v>
      </c>
      <c r="C524" s="165"/>
      <c r="D524" s="148"/>
      <c r="E524" s="179">
        <v>12</v>
      </c>
      <c r="F524" s="147">
        <v>6.86</v>
      </c>
      <c r="G524" s="191">
        <f>F524*25</f>
        <v>171.5</v>
      </c>
      <c r="H524" s="134">
        <f>2500/10000*25</f>
        <v>6.25</v>
      </c>
      <c r="I524" s="134">
        <f>(G524+H524)*4.7/100</f>
        <v>8.3542500000000004</v>
      </c>
      <c r="J524" s="135">
        <v>0</v>
      </c>
      <c r="K524" s="136">
        <f>SUM(G524:J531)</f>
        <v>186.10425000000001</v>
      </c>
      <c r="L524" s="191">
        <v>289.69</v>
      </c>
      <c r="M524" s="87"/>
      <c r="N524" s="87"/>
      <c r="O524" s="87"/>
      <c r="P524" s="280">
        <v>559</v>
      </c>
      <c r="Q524" s="116">
        <f>K524*1.53</f>
        <v>284.73950250000001</v>
      </c>
      <c r="R524" s="117">
        <f>(Q524-K524)/Q524</f>
        <v>0.34640522875816993</v>
      </c>
      <c r="S524" s="104"/>
      <c r="T524" s="104"/>
      <c r="U524" s="104"/>
      <c r="V524" s="104"/>
    </row>
    <row r="525" spans="1:22">
      <c r="A525" s="135"/>
      <c r="B525" s="164"/>
      <c r="C525" s="166"/>
      <c r="D525" s="148"/>
      <c r="E525" s="180"/>
      <c r="F525" s="147"/>
      <c r="G525" s="191"/>
      <c r="H525" s="134"/>
      <c r="I525" s="134"/>
      <c r="J525" s="135"/>
      <c r="K525" s="137"/>
      <c r="L525" s="191"/>
      <c r="M525" s="85"/>
      <c r="N525" s="85"/>
      <c r="O525" s="85"/>
      <c r="P525" s="278"/>
      <c r="Q525" s="115"/>
      <c r="R525" s="117"/>
      <c r="S525" s="104"/>
      <c r="T525" s="104"/>
      <c r="U525" s="104"/>
      <c r="V525" s="104"/>
    </row>
    <row r="526" spans="1:22">
      <c r="A526" s="135"/>
      <c r="B526" s="164"/>
      <c r="C526" s="166"/>
      <c r="D526" s="148"/>
      <c r="E526" s="180"/>
      <c r="F526" s="147"/>
      <c r="G526" s="191"/>
      <c r="H526" s="134"/>
      <c r="I526" s="134"/>
      <c r="J526" s="135"/>
      <c r="K526" s="137"/>
      <c r="L526" s="191"/>
      <c r="M526" s="85"/>
      <c r="N526" s="85"/>
      <c r="O526" s="85"/>
      <c r="P526" s="278"/>
      <c r="Q526" s="115"/>
      <c r="R526" s="117"/>
      <c r="S526" s="104"/>
      <c r="T526" s="104"/>
      <c r="U526" s="104"/>
      <c r="V526" s="104"/>
    </row>
    <row r="527" spans="1:22">
      <c r="A527" s="135"/>
      <c r="B527" s="164"/>
      <c r="C527" s="166"/>
      <c r="D527" s="148"/>
      <c r="E527" s="180"/>
      <c r="F527" s="147"/>
      <c r="G527" s="191"/>
      <c r="H527" s="134"/>
      <c r="I527" s="134"/>
      <c r="J527" s="135"/>
      <c r="K527" s="137"/>
      <c r="L527" s="191"/>
      <c r="M527" s="85"/>
      <c r="N527" s="85"/>
      <c r="O527" s="85"/>
      <c r="P527" s="278"/>
      <c r="Q527" s="115"/>
      <c r="R527" s="117"/>
      <c r="S527" s="104"/>
      <c r="T527" s="104"/>
      <c r="U527" s="104"/>
      <c r="V527" s="104"/>
    </row>
    <row r="528" spans="1:22">
      <c r="A528" s="135"/>
      <c r="B528" s="164"/>
      <c r="C528" s="166"/>
      <c r="D528" s="148"/>
      <c r="E528" s="180"/>
      <c r="F528" s="147"/>
      <c r="G528" s="191"/>
      <c r="H528" s="134"/>
      <c r="I528" s="134"/>
      <c r="J528" s="135"/>
      <c r="K528" s="137"/>
      <c r="L528" s="191"/>
      <c r="M528" s="85"/>
      <c r="N528" s="85"/>
      <c r="O528" s="85"/>
      <c r="P528" s="278"/>
      <c r="Q528" s="115"/>
      <c r="R528" s="117"/>
      <c r="S528" s="104"/>
      <c r="T528" s="104"/>
      <c r="U528" s="104"/>
      <c r="V528" s="104"/>
    </row>
    <row r="529" spans="1:22">
      <c r="A529" s="135"/>
      <c r="B529" s="164"/>
      <c r="C529" s="166"/>
      <c r="D529" s="148"/>
      <c r="E529" s="180"/>
      <c r="F529" s="147"/>
      <c r="G529" s="191"/>
      <c r="H529" s="134"/>
      <c r="I529" s="134"/>
      <c r="J529" s="135"/>
      <c r="K529" s="137"/>
      <c r="L529" s="191"/>
      <c r="M529" s="85"/>
      <c r="N529" s="85"/>
      <c r="O529" s="85"/>
      <c r="P529" s="278"/>
      <c r="Q529" s="115"/>
      <c r="R529" s="117"/>
      <c r="S529" s="104"/>
      <c r="T529" s="104"/>
      <c r="U529" s="104"/>
      <c r="V529" s="104"/>
    </row>
    <row r="530" spans="1:22">
      <c r="A530" s="135"/>
      <c r="B530" s="164"/>
      <c r="C530" s="166"/>
      <c r="D530" s="148"/>
      <c r="E530" s="180"/>
      <c r="F530" s="147"/>
      <c r="G530" s="191"/>
      <c r="H530" s="134"/>
      <c r="I530" s="134"/>
      <c r="J530" s="135"/>
      <c r="K530" s="137"/>
      <c r="L530" s="191"/>
      <c r="M530" s="85"/>
      <c r="N530" s="85"/>
      <c r="O530" s="85"/>
      <c r="P530" s="278"/>
      <c r="Q530" s="115"/>
      <c r="R530" s="117"/>
      <c r="S530" s="104"/>
      <c r="T530" s="104"/>
      <c r="U530" s="104"/>
      <c r="V530" s="104"/>
    </row>
    <row r="531" spans="1:22">
      <c r="A531" s="135"/>
      <c r="B531" s="164"/>
      <c r="C531" s="167"/>
      <c r="D531" s="148"/>
      <c r="E531" s="181"/>
      <c r="F531" s="147"/>
      <c r="G531" s="191"/>
      <c r="H531" s="134"/>
      <c r="I531" s="134"/>
      <c r="J531" s="135"/>
      <c r="K531" s="138"/>
      <c r="L531" s="191"/>
      <c r="M531" s="86"/>
      <c r="N531" s="86"/>
      <c r="O531" s="86"/>
      <c r="P531" s="279"/>
      <c r="Q531" s="115"/>
      <c r="R531" s="117"/>
      <c r="S531" s="104"/>
      <c r="T531" s="104"/>
      <c r="U531" s="104"/>
      <c r="V531" s="104"/>
    </row>
    <row r="532" spans="1:22" ht="15" customHeight="1">
      <c r="A532" s="174" t="s">
        <v>131</v>
      </c>
      <c r="B532" s="275" t="s">
        <v>132</v>
      </c>
      <c r="C532" s="165"/>
      <c r="D532" s="148"/>
      <c r="E532" s="179">
        <v>12</v>
      </c>
      <c r="F532" s="147">
        <v>7.66</v>
      </c>
      <c r="G532" s="191">
        <f>F532*25</f>
        <v>191.5</v>
      </c>
      <c r="H532" s="134">
        <f>2500/10000*25</f>
        <v>6.25</v>
      </c>
      <c r="I532" s="134">
        <f>(G532+H532)*4.7/100</f>
        <v>9.2942499999999999</v>
      </c>
      <c r="J532" s="135">
        <v>0</v>
      </c>
      <c r="K532" s="136">
        <f>SUM(G532:J539)</f>
        <v>207.04425000000001</v>
      </c>
      <c r="L532" s="191">
        <v>304.52999999999997</v>
      </c>
      <c r="M532" s="87"/>
      <c r="N532" s="87"/>
      <c r="O532" s="87"/>
      <c r="P532" s="280">
        <v>549</v>
      </c>
      <c r="Q532" s="116">
        <f>K532*1.53</f>
        <v>316.77770250000003</v>
      </c>
      <c r="R532" s="117">
        <f>(Q532-K532)/Q532</f>
        <v>0.34640522875816998</v>
      </c>
      <c r="S532" s="104"/>
      <c r="T532" s="104"/>
      <c r="U532" s="104"/>
      <c r="V532" s="104"/>
    </row>
    <row r="533" spans="1:22">
      <c r="A533" s="135"/>
      <c r="B533" s="164"/>
      <c r="C533" s="166"/>
      <c r="D533" s="148"/>
      <c r="E533" s="180"/>
      <c r="F533" s="147"/>
      <c r="G533" s="191"/>
      <c r="H533" s="134"/>
      <c r="I533" s="134"/>
      <c r="J533" s="135"/>
      <c r="K533" s="137"/>
      <c r="L533" s="191"/>
      <c r="M533" s="85"/>
      <c r="N533" s="85"/>
      <c r="O533" s="85"/>
      <c r="P533" s="278"/>
      <c r="Q533" s="115"/>
      <c r="R533" s="117"/>
      <c r="S533" s="104"/>
      <c r="T533" s="104"/>
      <c r="U533" s="104"/>
      <c r="V533" s="104"/>
    </row>
    <row r="534" spans="1:22">
      <c r="A534" s="135"/>
      <c r="B534" s="164"/>
      <c r="C534" s="166"/>
      <c r="D534" s="148"/>
      <c r="E534" s="180"/>
      <c r="F534" s="147"/>
      <c r="G534" s="191"/>
      <c r="H534" s="134"/>
      <c r="I534" s="134"/>
      <c r="J534" s="135"/>
      <c r="K534" s="137"/>
      <c r="L534" s="191"/>
      <c r="M534" s="85"/>
      <c r="N534" s="85"/>
      <c r="O534" s="85"/>
      <c r="P534" s="278"/>
      <c r="Q534" s="115"/>
      <c r="R534" s="117"/>
      <c r="S534" s="104"/>
      <c r="T534" s="104"/>
      <c r="U534" s="104"/>
      <c r="V534" s="104"/>
    </row>
    <row r="535" spans="1:22">
      <c r="A535" s="135"/>
      <c r="B535" s="164"/>
      <c r="C535" s="166"/>
      <c r="D535" s="148"/>
      <c r="E535" s="180"/>
      <c r="F535" s="147"/>
      <c r="G535" s="191"/>
      <c r="H535" s="134"/>
      <c r="I535" s="134"/>
      <c r="J535" s="135"/>
      <c r="K535" s="137"/>
      <c r="L535" s="191"/>
      <c r="M535" s="85"/>
      <c r="N535" s="85"/>
      <c r="O535" s="85"/>
      <c r="P535" s="278"/>
      <c r="Q535" s="115"/>
      <c r="R535" s="117"/>
      <c r="S535" s="104"/>
      <c r="T535" s="104"/>
      <c r="U535" s="104"/>
      <c r="V535" s="104"/>
    </row>
    <row r="536" spans="1:22">
      <c r="A536" s="135"/>
      <c r="B536" s="164"/>
      <c r="C536" s="166"/>
      <c r="D536" s="148"/>
      <c r="E536" s="180"/>
      <c r="F536" s="147"/>
      <c r="G536" s="191"/>
      <c r="H536" s="134"/>
      <c r="I536" s="134"/>
      <c r="J536" s="135"/>
      <c r="K536" s="137"/>
      <c r="L536" s="191"/>
      <c r="M536" s="85"/>
      <c r="N536" s="85"/>
      <c r="O536" s="85"/>
      <c r="P536" s="278"/>
      <c r="Q536" s="115"/>
      <c r="R536" s="117"/>
      <c r="S536" s="104"/>
      <c r="T536" s="104"/>
      <c r="U536" s="104"/>
      <c r="V536" s="104"/>
    </row>
    <row r="537" spans="1:22">
      <c r="A537" s="135"/>
      <c r="B537" s="164"/>
      <c r="C537" s="166"/>
      <c r="D537" s="148"/>
      <c r="E537" s="180"/>
      <c r="F537" s="147"/>
      <c r="G537" s="191"/>
      <c r="H537" s="134"/>
      <c r="I537" s="134"/>
      <c r="J537" s="135"/>
      <c r="K537" s="137"/>
      <c r="L537" s="191"/>
      <c r="M537" s="85"/>
      <c r="N537" s="85"/>
      <c r="O537" s="85"/>
      <c r="P537" s="278"/>
      <c r="Q537" s="115"/>
      <c r="R537" s="117"/>
      <c r="S537" s="104"/>
      <c r="T537" s="104"/>
      <c r="U537" s="104"/>
      <c r="V537" s="104"/>
    </row>
    <row r="538" spans="1:22">
      <c r="A538" s="135"/>
      <c r="B538" s="164"/>
      <c r="C538" s="166"/>
      <c r="D538" s="148"/>
      <c r="E538" s="180"/>
      <c r="F538" s="147"/>
      <c r="G538" s="191"/>
      <c r="H538" s="134"/>
      <c r="I538" s="134"/>
      <c r="J538" s="135"/>
      <c r="K538" s="137"/>
      <c r="L538" s="191"/>
      <c r="M538" s="85"/>
      <c r="N538" s="85"/>
      <c r="O538" s="85"/>
      <c r="P538" s="278"/>
      <c r="Q538" s="115"/>
      <c r="R538" s="117"/>
      <c r="S538" s="104"/>
      <c r="T538" s="104"/>
      <c r="U538" s="104"/>
      <c r="V538" s="104"/>
    </row>
    <row r="539" spans="1:22">
      <c r="A539" s="135"/>
      <c r="B539" s="164"/>
      <c r="C539" s="167"/>
      <c r="D539" s="148"/>
      <c r="E539" s="181"/>
      <c r="F539" s="147"/>
      <c r="G539" s="191"/>
      <c r="H539" s="134"/>
      <c r="I539" s="134"/>
      <c r="J539" s="135"/>
      <c r="K539" s="138"/>
      <c r="L539" s="191"/>
      <c r="M539" s="86"/>
      <c r="N539" s="86"/>
      <c r="O539" s="86"/>
      <c r="P539" s="279"/>
      <c r="Q539" s="115"/>
      <c r="R539" s="117"/>
      <c r="S539" s="104"/>
      <c r="T539" s="104"/>
      <c r="U539" s="104"/>
      <c r="V539" s="104"/>
    </row>
    <row r="540" spans="1:22" ht="78" customHeight="1">
      <c r="A540" s="17" t="s">
        <v>135</v>
      </c>
      <c r="B540" s="7" t="s">
        <v>145</v>
      </c>
      <c r="C540" s="7"/>
      <c r="D540" s="8"/>
      <c r="E540" s="12"/>
      <c r="F540" s="42">
        <v>1.19</v>
      </c>
      <c r="G540" s="25">
        <f>F540*25</f>
        <v>29.75</v>
      </c>
      <c r="H540" s="40">
        <v>1.25</v>
      </c>
      <c r="I540" s="40">
        <f t="shared" ref="I540:I549" si="67">(G540+H540)*6.5/100</f>
        <v>2.0150000000000001</v>
      </c>
      <c r="J540" s="13">
        <v>0</v>
      </c>
      <c r="K540" s="21">
        <f>G540+H540+I540+J540</f>
        <v>33.015000000000001</v>
      </c>
      <c r="L540" s="25">
        <v>93.7</v>
      </c>
      <c r="M540" s="25"/>
      <c r="N540" s="25"/>
      <c r="O540" s="25"/>
      <c r="P540" s="56">
        <v>169</v>
      </c>
      <c r="Q540" s="50">
        <f t="shared" ref="Q540:Q550" si="68">K540*1.53</f>
        <v>50.512950000000004</v>
      </c>
      <c r="R540" s="45">
        <f t="shared" ref="R540:R550" si="69">(Q540-K540)/Q540</f>
        <v>0.34640522875816998</v>
      </c>
      <c r="S540" s="46"/>
      <c r="T540" s="46"/>
      <c r="U540" s="46"/>
      <c r="V540" s="46"/>
    </row>
    <row r="541" spans="1:22" ht="85.5" customHeight="1">
      <c r="A541" s="17" t="s">
        <v>136</v>
      </c>
      <c r="B541" s="7" t="s">
        <v>146</v>
      </c>
      <c r="C541" s="7"/>
      <c r="D541" s="8"/>
      <c r="E541" s="12"/>
      <c r="F541" s="42">
        <v>1.1200000000000001</v>
      </c>
      <c r="G541" s="25">
        <f t="shared" ref="G541:G548" si="70">F541*25</f>
        <v>28.000000000000004</v>
      </c>
      <c r="H541" s="40">
        <v>1.25</v>
      </c>
      <c r="I541" s="40">
        <f t="shared" si="67"/>
        <v>1.9012500000000003</v>
      </c>
      <c r="J541" s="13">
        <v>0</v>
      </c>
      <c r="K541" s="21">
        <f t="shared" ref="K541:K549" si="71">G541+H541+I541+J541</f>
        <v>31.151250000000005</v>
      </c>
      <c r="L541" s="25">
        <v>59.29</v>
      </c>
      <c r="M541" s="25"/>
      <c r="N541" s="25"/>
      <c r="O541" s="25"/>
      <c r="P541" s="56">
        <v>99</v>
      </c>
      <c r="Q541" s="50">
        <f t="shared" si="68"/>
        <v>47.661412500000004</v>
      </c>
      <c r="R541" s="45">
        <f t="shared" si="69"/>
        <v>0.34640522875816993</v>
      </c>
      <c r="S541" s="46"/>
      <c r="T541" s="46"/>
      <c r="U541" s="46"/>
      <c r="V541" s="46"/>
    </row>
    <row r="542" spans="1:22" ht="74.25" customHeight="1">
      <c r="A542" s="17" t="s">
        <v>137</v>
      </c>
      <c r="B542" s="7" t="s">
        <v>147</v>
      </c>
      <c r="C542" s="7"/>
      <c r="D542" s="8"/>
      <c r="E542" s="12"/>
      <c r="F542" s="42">
        <v>1.08</v>
      </c>
      <c r="G542" s="25">
        <f t="shared" si="70"/>
        <v>27</v>
      </c>
      <c r="H542" s="40">
        <v>1.25</v>
      </c>
      <c r="I542" s="40">
        <f t="shared" si="67"/>
        <v>1.8362499999999999</v>
      </c>
      <c r="J542" s="13">
        <v>0</v>
      </c>
      <c r="K542" s="21">
        <f t="shared" si="71"/>
        <v>30.08625</v>
      </c>
      <c r="L542" s="25">
        <v>93.7</v>
      </c>
      <c r="M542" s="25"/>
      <c r="N542" s="25"/>
      <c r="O542" s="25"/>
      <c r="P542" s="56">
        <v>169</v>
      </c>
      <c r="Q542" s="50">
        <f t="shared" si="68"/>
        <v>46.031962499999999</v>
      </c>
      <c r="R542" s="45">
        <f t="shared" si="69"/>
        <v>0.34640522875816993</v>
      </c>
      <c r="S542" s="46"/>
      <c r="T542" s="46"/>
      <c r="U542" s="46"/>
      <c r="V542" s="46"/>
    </row>
    <row r="543" spans="1:22" ht="81" customHeight="1">
      <c r="A543" s="17" t="s">
        <v>138</v>
      </c>
      <c r="B543" s="7" t="s">
        <v>148</v>
      </c>
      <c r="C543" s="7"/>
      <c r="D543" s="8"/>
      <c r="E543" s="12"/>
      <c r="F543" s="42">
        <v>1.01</v>
      </c>
      <c r="G543" s="25">
        <f t="shared" si="70"/>
        <v>25.25</v>
      </c>
      <c r="H543" s="40">
        <v>1.25</v>
      </c>
      <c r="I543" s="40">
        <f t="shared" si="67"/>
        <v>1.7224999999999999</v>
      </c>
      <c r="J543" s="13">
        <v>0</v>
      </c>
      <c r="K543" s="21">
        <f t="shared" si="71"/>
        <v>28.2225</v>
      </c>
      <c r="L543" s="25">
        <v>69.12</v>
      </c>
      <c r="M543" s="25"/>
      <c r="N543" s="25"/>
      <c r="O543" s="25"/>
      <c r="P543" s="56">
        <v>109</v>
      </c>
      <c r="Q543" s="50">
        <f t="shared" si="68"/>
        <v>43.180425</v>
      </c>
      <c r="R543" s="45">
        <f t="shared" si="69"/>
        <v>0.34640522875816993</v>
      </c>
      <c r="S543" s="46"/>
      <c r="T543" s="46"/>
      <c r="U543" s="46"/>
      <c r="V543" s="46"/>
    </row>
    <row r="544" spans="1:22" ht="91.5" customHeight="1">
      <c r="A544" s="17" t="s">
        <v>139</v>
      </c>
      <c r="B544" s="7" t="s">
        <v>147</v>
      </c>
      <c r="C544" s="7"/>
      <c r="D544" s="8"/>
      <c r="E544" s="12"/>
      <c r="F544" s="42">
        <v>1.1499999999999999</v>
      </c>
      <c r="G544" s="25">
        <f t="shared" si="70"/>
        <v>28.749999999999996</v>
      </c>
      <c r="H544" s="40">
        <v>1.25</v>
      </c>
      <c r="I544" s="40">
        <f t="shared" si="67"/>
        <v>1.9499999999999997</v>
      </c>
      <c r="J544" s="13">
        <v>0</v>
      </c>
      <c r="K544" s="21">
        <f t="shared" si="71"/>
        <v>31.949999999999996</v>
      </c>
      <c r="L544" s="25">
        <v>93.7</v>
      </c>
      <c r="M544" s="25"/>
      <c r="N544" s="25"/>
      <c r="O544" s="25"/>
      <c r="P544" s="56">
        <v>169</v>
      </c>
      <c r="Q544" s="50">
        <f t="shared" si="68"/>
        <v>48.883499999999991</v>
      </c>
      <c r="R544" s="45">
        <f t="shared" si="69"/>
        <v>0.34640522875816993</v>
      </c>
      <c r="S544" s="46"/>
      <c r="T544" s="46"/>
      <c r="U544" s="46"/>
      <c r="V544" s="46"/>
    </row>
    <row r="545" spans="1:22" ht="95.25" customHeight="1">
      <c r="A545" s="17" t="s">
        <v>140</v>
      </c>
      <c r="B545" s="7" t="s">
        <v>148</v>
      </c>
      <c r="C545" s="7"/>
      <c r="D545" s="8"/>
      <c r="E545" s="12"/>
      <c r="F545" s="42">
        <v>1.08</v>
      </c>
      <c r="G545" s="25">
        <f t="shared" si="70"/>
        <v>27</v>
      </c>
      <c r="H545" s="40">
        <v>1.25</v>
      </c>
      <c r="I545" s="40">
        <f t="shared" si="67"/>
        <v>1.8362499999999999</v>
      </c>
      <c r="J545" s="13">
        <v>0</v>
      </c>
      <c r="K545" s="21">
        <f t="shared" si="71"/>
        <v>30.08625</v>
      </c>
      <c r="L545" s="25">
        <v>59.29</v>
      </c>
      <c r="M545" s="25"/>
      <c r="N545" s="25"/>
      <c r="O545" s="25"/>
      <c r="P545" s="56">
        <v>99</v>
      </c>
      <c r="Q545" s="50">
        <f t="shared" si="68"/>
        <v>46.031962499999999</v>
      </c>
      <c r="R545" s="45">
        <f t="shared" si="69"/>
        <v>0.34640522875816993</v>
      </c>
      <c r="S545" s="46"/>
      <c r="T545" s="46"/>
      <c r="U545" s="46"/>
      <c r="V545" s="46"/>
    </row>
    <row r="546" spans="1:22" ht="102" customHeight="1">
      <c r="A546" s="17" t="s">
        <v>141</v>
      </c>
      <c r="B546" s="7" t="s">
        <v>148</v>
      </c>
      <c r="C546" s="7"/>
      <c r="D546" s="8"/>
      <c r="E546" s="12"/>
      <c r="F546" s="42">
        <v>1.1200000000000001</v>
      </c>
      <c r="G546" s="25">
        <f t="shared" si="70"/>
        <v>28.000000000000004</v>
      </c>
      <c r="H546" s="40">
        <v>1.25</v>
      </c>
      <c r="I546" s="40">
        <f t="shared" si="67"/>
        <v>1.9012500000000003</v>
      </c>
      <c r="J546" s="13">
        <v>0</v>
      </c>
      <c r="K546" s="21">
        <f t="shared" si="71"/>
        <v>31.151250000000005</v>
      </c>
      <c r="L546" s="25">
        <v>59.29</v>
      </c>
      <c r="M546" s="25"/>
      <c r="N546" s="25"/>
      <c r="O546" s="25"/>
      <c r="P546" s="56">
        <v>99</v>
      </c>
      <c r="Q546" s="50">
        <f t="shared" si="68"/>
        <v>47.661412500000004</v>
      </c>
      <c r="R546" s="45">
        <f t="shared" si="69"/>
        <v>0.34640522875816993</v>
      </c>
      <c r="S546" s="46"/>
      <c r="T546" s="46"/>
      <c r="U546" s="46"/>
      <c r="V546" s="46"/>
    </row>
    <row r="547" spans="1:22" ht="99.75">
      <c r="A547" s="17" t="s">
        <v>142</v>
      </c>
      <c r="B547" s="7" t="s">
        <v>149</v>
      </c>
      <c r="C547" s="7"/>
      <c r="D547" s="8"/>
      <c r="E547" s="12"/>
      <c r="F547" s="42">
        <v>1.33</v>
      </c>
      <c r="G547" s="25">
        <f t="shared" si="70"/>
        <v>33.25</v>
      </c>
      <c r="H547" s="40">
        <v>1.25</v>
      </c>
      <c r="I547" s="40">
        <f t="shared" si="67"/>
        <v>2.2425000000000002</v>
      </c>
      <c r="J547" s="13">
        <v>0</v>
      </c>
      <c r="K547" s="21">
        <f t="shared" si="71"/>
        <v>36.7425</v>
      </c>
      <c r="L547" s="25">
        <v>45.98</v>
      </c>
      <c r="M547" s="25"/>
      <c r="N547" s="25"/>
      <c r="O547" s="25"/>
      <c r="P547" s="56">
        <v>79</v>
      </c>
      <c r="Q547" s="50">
        <f t="shared" si="68"/>
        <v>56.216025000000002</v>
      </c>
      <c r="R547" s="45">
        <f t="shared" si="69"/>
        <v>0.34640522875816998</v>
      </c>
      <c r="S547" s="46"/>
      <c r="T547" s="46"/>
      <c r="U547" s="46"/>
      <c r="V547" s="46"/>
    </row>
    <row r="548" spans="1:22" ht="156.75">
      <c r="A548" s="17" t="s">
        <v>143</v>
      </c>
      <c r="B548" s="7" t="s">
        <v>150</v>
      </c>
      <c r="C548" s="7"/>
      <c r="D548" s="8"/>
      <c r="E548" s="12"/>
      <c r="F548" s="42">
        <v>1.43</v>
      </c>
      <c r="G548" s="25">
        <f t="shared" si="70"/>
        <v>35.75</v>
      </c>
      <c r="H548" s="40">
        <v>1.25</v>
      </c>
      <c r="I548" s="40">
        <f t="shared" si="67"/>
        <v>2.4049999999999998</v>
      </c>
      <c r="J548" s="13">
        <v>0</v>
      </c>
      <c r="K548" s="21">
        <f t="shared" si="71"/>
        <v>39.405000000000001</v>
      </c>
      <c r="L548" s="25">
        <v>51.11</v>
      </c>
      <c r="M548" s="25"/>
      <c r="N548" s="25"/>
      <c r="O548" s="25"/>
      <c r="P548" s="56">
        <v>99</v>
      </c>
      <c r="Q548" s="50">
        <f t="shared" si="68"/>
        <v>60.289650000000002</v>
      </c>
      <c r="R548" s="45">
        <f t="shared" si="69"/>
        <v>0.34640522875816993</v>
      </c>
      <c r="S548" s="46"/>
      <c r="T548" s="46"/>
      <c r="U548" s="46"/>
      <c r="V548" s="46"/>
    </row>
    <row r="549" spans="1:22" ht="109.5" customHeight="1">
      <c r="A549" s="17" t="s">
        <v>144</v>
      </c>
      <c r="B549" s="7" t="s">
        <v>151</v>
      </c>
      <c r="C549" s="7"/>
      <c r="D549" s="8"/>
      <c r="E549" s="12"/>
      <c r="F549" s="42">
        <v>1.22</v>
      </c>
      <c r="G549" s="25">
        <f>F549*25</f>
        <v>30.5</v>
      </c>
      <c r="H549" s="40">
        <f>2500/50000*25</f>
        <v>1.25</v>
      </c>
      <c r="I549" s="40">
        <f t="shared" si="67"/>
        <v>2.0637500000000002</v>
      </c>
      <c r="J549" s="13">
        <v>0</v>
      </c>
      <c r="K549" s="21">
        <f t="shared" si="71"/>
        <v>33.813749999999999</v>
      </c>
      <c r="L549" s="25">
        <v>59.29</v>
      </c>
      <c r="M549" s="25"/>
      <c r="N549" s="25"/>
      <c r="O549" s="25"/>
      <c r="P549" s="56">
        <v>99</v>
      </c>
      <c r="Q549" s="50">
        <f t="shared" si="68"/>
        <v>51.735037499999997</v>
      </c>
      <c r="R549" s="45">
        <f t="shared" si="69"/>
        <v>0.34640522875816993</v>
      </c>
      <c r="S549" s="46"/>
      <c r="T549" s="46"/>
      <c r="U549" s="46"/>
      <c r="V549" s="46"/>
    </row>
    <row r="550" spans="1:22">
      <c r="A550" s="188" t="s">
        <v>152</v>
      </c>
      <c r="B550" s="152" t="s">
        <v>153</v>
      </c>
      <c r="C550" s="143"/>
      <c r="D550" s="143"/>
      <c r="E550" s="144">
        <v>100</v>
      </c>
      <c r="F550" s="147">
        <v>3.8</v>
      </c>
      <c r="G550" s="300">
        <f>F550*25</f>
        <v>95</v>
      </c>
      <c r="H550" s="134">
        <f>2500/25000*25</f>
        <v>2.5</v>
      </c>
      <c r="I550" s="134">
        <f>(G550+H550)*2.6/100</f>
        <v>2.5350000000000001</v>
      </c>
      <c r="J550" s="135">
        <v>0.27</v>
      </c>
      <c r="K550" s="136">
        <f>SUM(G550:J557)</f>
        <v>100.30499999999999</v>
      </c>
      <c r="L550" s="191">
        <v>266.01</v>
      </c>
      <c r="M550" s="87"/>
      <c r="N550" s="87"/>
      <c r="O550" s="87"/>
      <c r="P550" s="280">
        <v>429</v>
      </c>
      <c r="Q550" s="122">
        <f t="shared" si="68"/>
        <v>153.46664999999999</v>
      </c>
      <c r="R550" s="125">
        <f t="shared" si="69"/>
        <v>0.34640522875816993</v>
      </c>
      <c r="S550" s="104"/>
      <c r="T550" s="104"/>
      <c r="U550" s="104"/>
      <c r="V550" s="104"/>
    </row>
    <row r="551" spans="1:22">
      <c r="A551" s="189"/>
      <c r="B551" s="152"/>
      <c r="C551" s="143"/>
      <c r="D551" s="143"/>
      <c r="E551" s="145"/>
      <c r="F551" s="147"/>
      <c r="G551" s="300"/>
      <c r="H551" s="134"/>
      <c r="I551" s="134"/>
      <c r="J551" s="135"/>
      <c r="K551" s="137"/>
      <c r="L551" s="191"/>
      <c r="M551" s="85"/>
      <c r="N551" s="85"/>
      <c r="O551" s="85"/>
      <c r="P551" s="278"/>
      <c r="Q551" s="123"/>
      <c r="R551" s="126"/>
      <c r="S551" s="104"/>
      <c r="T551" s="104"/>
      <c r="U551" s="104"/>
      <c r="V551" s="104"/>
    </row>
    <row r="552" spans="1:22">
      <c r="A552" s="189"/>
      <c r="B552" s="152"/>
      <c r="C552" s="143"/>
      <c r="D552" s="143"/>
      <c r="E552" s="145"/>
      <c r="F552" s="147"/>
      <c r="G552" s="300"/>
      <c r="H552" s="134"/>
      <c r="I552" s="134"/>
      <c r="J552" s="135"/>
      <c r="K552" s="137"/>
      <c r="L552" s="191"/>
      <c r="M552" s="85"/>
      <c r="N552" s="85"/>
      <c r="O552" s="85"/>
      <c r="P552" s="278"/>
      <c r="Q552" s="123"/>
      <c r="R552" s="126"/>
      <c r="S552" s="104"/>
      <c r="T552" s="104"/>
      <c r="U552" s="104"/>
      <c r="V552" s="104"/>
    </row>
    <row r="553" spans="1:22">
      <c r="A553" s="189"/>
      <c r="B553" s="152"/>
      <c r="C553" s="143"/>
      <c r="D553" s="143"/>
      <c r="E553" s="145"/>
      <c r="F553" s="147"/>
      <c r="G553" s="300"/>
      <c r="H553" s="134"/>
      <c r="I553" s="134"/>
      <c r="J553" s="135"/>
      <c r="K553" s="137"/>
      <c r="L553" s="191"/>
      <c r="M553" s="85"/>
      <c r="N553" s="85"/>
      <c r="O553" s="85"/>
      <c r="P553" s="278"/>
      <c r="Q553" s="123"/>
      <c r="R553" s="126"/>
      <c r="S553" s="104"/>
      <c r="T553" s="104"/>
      <c r="U553" s="104"/>
      <c r="V553" s="104"/>
    </row>
    <row r="554" spans="1:22">
      <c r="A554" s="189"/>
      <c r="B554" s="152"/>
      <c r="C554" s="143"/>
      <c r="D554" s="143"/>
      <c r="E554" s="145"/>
      <c r="F554" s="147"/>
      <c r="G554" s="300"/>
      <c r="H554" s="134"/>
      <c r="I554" s="134"/>
      <c r="J554" s="135"/>
      <c r="K554" s="137"/>
      <c r="L554" s="191"/>
      <c r="M554" s="85"/>
      <c r="N554" s="85"/>
      <c r="O554" s="85"/>
      <c r="P554" s="278"/>
      <c r="Q554" s="123"/>
      <c r="R554" s="126"/>
      <c r="S554" s="104"/>
      <c r="T554" s="104"/>
      <c r="U554" s="104"/>
      <c r="V554" s="104"/>
    </row>
    <row r="555" spans="1:22">
      <c r="A555" s="189"/>
      <c r="B555" s="152"/>
      <c r="C555" s="143"/>
      <c r="D555" s="143"/>
      <c r="E555" s="145"/>
      <c r="F555" s="147"/>
      <c r="G555" s="300"/>
      <c r="H555" s="134"/>
      <c r="I555" s="134"/>
      <c r="J555" s="135"/>
      <c r="K555" s="137"/>
      <c r="L555" s="191"/>
      <c r="M555" s="85"/>
      <c r="N555" s="85"/>
      <c r="O555" s="85"/>
      <c r="P555" s="278"/>
      <c r="Q555" s="123"/>
      <c r="R555" s="126"/>
      <c r="S555" s="104"/>
      <c r="T555" s="104"/>
      <c r="U555" s="104"/>
      <c r="V555" s="104"/>
    </row>
    <row r="556" spans="1:22">
      <c r="A556" s="189"/>
      <c r="B556" s="152"/>
      <c r="C556" s="143"/>
      <c r="D556" s="143"/>
      <c r="E556" s="145"/>
      <c r="F556" s="147"/>
      <c r="G556" s="300"/>
      <c r="H556" s="134"/>
      <c r="I556" s="134"/>
      <c r="J556" s="135"/>
      <c r="K556" s="137"/>
      <c r="L556" s="191"/>
      <c r="M556" s="85"/>
      <c r="N556" s="85"/>
      <c r="O556" s="85"/>
      <c r="P556" s="278"/>
      <c r="Q556" s="123"/>
      <c r="R556" s="126"/>
      <c r="S556" s="104"/>
      <c r="T556" s="104"/>
      <c r="U556" s="104"/>
      <c r="V556" s="104"/>
    </row>
    <row r="557" spans="1:22">
      <c r="A557" s="190"/>
      <c r="B557" s="152"/>
      <c r="C557" s="143"/>
      <c r="D557" s="143"/>
      <c r="E557" s="146"/>
      <c r="F557" s="147"/>
      <c r="G557" s="300"/>
      <c r="H557" s="134"/>
      <c r="I557" s="134"/>
      <c r="J557" s="135"/>
      <c r="K557" s="138"/>
      <c r="L557" s="191"/>
      <c r="M557" s="86"/>
      <c r="N557" s="86"/>
      <c r="O557" s="86"/>
      <c r="P557" s="279"/>
      <c r="Q557" s="124"/>
      <c r="R557" s="114"/>
      <c r="S557" s="104"/>
      <c r="T557" s="104"/>
      <c r="U557" s="104"/>
      <c r="V557" s="104"/>
    </row>
    <row r="558" spans="1:22">
      <c r="A558" s="188" t="s">
        <v>154</v>
      </c>
      <c r="B558" s="152" t="s">
        <v>155</v>
      </c>
      <c r="C558" s="143"/>
      <c r="D558" s="143"/>
      <c r="E558" s="144">
        <v>100</v>
      </c>
      <c r="F558" s="147">
        <v>4.16</v>
      </c>
      <c r="G558" s="300">
        <f>F558*25</f>
        <v>104</v>
      </c>
      <c r="H558" s="134">
        <f>2500/25000*25</f>
        <v>2.5</v>
      </c>
      <c r="I558" s="134">
        <f>(G558+H558)*2.6/100</f>
        <v>2.7690000000000001</v>
      </c>
      <c r="J558" s="135">
        <v>0.27</v>
      </c>
      <c r="K558" s="136">
        <f>SUM(G558:J565)</f>
        <v>109.539</v>
      </c>
      <c r="L558" s="191">
        <v>266.01</v>
      </c>
      <c r="M558" s="87"/>
      <c r="N558" s="87"/>
      <c r="O558" s="87"/>
      <c r="P558" s="280">
        <v>429</v>
      </c>
      <c r="Q558" s="122">
        <f>K558*1.53</f>
        <v>167.59467000000001</v>
      </c>
      <c r="R558" s="125">
        <f>(Q558-K558)/Q558</f>
        <v>0.34640522875816998</v>
      </c>
      <c r="S558" s="104"/>
      <c r="T558" s="104"/>
      <c r="U558" s="104"/>
      <c r="V558" s="104"/>
    </row>
    <row r="559" spans="1:22">
      <c r="A559" s="189"/>
      <c r="B559" s="152"/>
      <c r="C559" s="143"/>
      <c r="D559" s="143"/>
      <c r="E559" s="145"/>
      <c r="F559" s="147"/>
      <c r="G559" s="300"/>
      <c r="H559" s="134"/>
      <c r="I559" s="134"/>
      <c r="J559" s="135"/>
      <c r="K559" s="137"/>
      <c r="L559" s="191"/>
      <c r="M559" s="85"/>
      <c r="N559" s="85"/>
      <c r="O559" s="85"/>
      <c r="P559" s="278"/>
      <c r="Q559" s="123"/>
      <c r="R559" s="126"/>
      <c r="S559" s="104"/>
      <c r="T559" s="104"/>
      <c r="U559" s="104"/>
      <c r="V559" s="104"/>
    </row>
    <row r="560" spans="1:22">
      <c r="A560" s="189"/>
      <c r="B560" s="152"/>
      <c r="C560" s="143"/>
      <c r="D560" s="143"/>
      <c r="E560" s="145"/>
      <c r="F560" s="147"/>
      <c r="G560" s="300"/>
      <c r="H560" s="134"/>
      <c r="I560" s="134"/>
      <c r="J560" s="135"/>
      <c r="K560" s="137"/>
      <c r="L560" s="191"/>
      <c r="M560" s="85"/>
      <c r="N560" s="85"/>
      <c r="O560" s="85"/>
      <c r="P560" s="278"/>
      <c r="Q560" s="123"/>
      <c r="R560" s="126"/>
      <c r="S560" s="104"/>
      <c r="T560" s="104"/>
      <c r="U560" s="104"/>
      <c r="V560" s="104"/>
    </row>
    <row r="561" spans="1:22">
      <c r="A561" s="189"/>
      <c r="B561" s="152"/>
      <c r="C561" s="143"/>
      <c r="D561" s="143"/>
      <c r="E561" s="145"/>
      <c r="F561" s="147"/>
      <c r="G561" s="300"/>
      <c r="H561" s="134"/>
      <c r="I561" s="134"/>
      <c r="J561" s="135"/>
      <c r="K561" s="137"/>
      <c r="L561" s="191"/>
      <c r="M561" s="85"/>
      <c r="N561" s="85"/>
      <c r="O561" s="85"/>
      <c r="P561" s="278"/>
      <c r="Q561" s="123"/>
      <c r="R561" s="126"/>
      <c r="S561" s="104"/>
      <c r="T561" s="104"/>
      <c r="U561" s="104"/>
      <c r="V561" s="104"/>
    </row>
    <row r="562" spans="1:22">
      <c r="A562" s="189"/>
      <c r="B562" s="152"/>
      <c r="C562" s="143"/>
      <c r="D562" s="143"/>
      <c r="E562" s="145"/>
      <c r="F562" s="147"/>
      <c r="G562" s="300"/>
      <c r="H562" s="134"/>
      <c r="I562" s="134"/>
      <c r="J562" s="135"/>
      <c r="K562" s="137"/>
      <c r="L562" s="191"/>
      <c r="M562" s="85"/>
      <c r="N562" s="85"/>
      <c r="O562" s="85"/>
      <c r="P562" s="278"/>
      <c r="Q562" s="123"/>
      <c r="R562" s="126"/>
      <c r="S562" s="104"/>
      <c r="T562" s="104"/>
      <c r="U562" s="104"/>
      <c r="V562" s="104"/>
    </row>
    <row r="563" spans="1:22">
      <c r="A563" s="189"/>
      <c r="B563" s="152"/>
      <c r="C563" s="143"/>
      <c r="D563" s="143"/>
      <c r="E563" s="145"/>
      <c r="F563" s="147"/>
      <c r="G563" s="300"/>
      <c r="H563" s="134"/>
      <c r="I563" s="134"/>
      <c r="J563" s="135"/>
      <c r="K563" s="137"/>
      <c r="L563" s="191"/>
      <c r="M563" s="85"/>
      <c r="N563" s="85"/>
      <c r="O563" s="85"/>
      <c r="P563" s="278"/>
      <c r="Q563" s="123"/>
      <c r="R563" s="126"/>
      <c r="S563" s="104"/>
      <c r="T563" s="104"/>
      <c r="U563" s="104"/>
      <c r="V563" s="104"/>
    </row>
    <row r="564" spans="1:22">
      <c r="A564" s="189"/>
      <c r="B564" s="152"/>
      <c r="C564" s="143"/>
      <c r="D564" s="143"/>
      <c r="E564" s="145"/>
      <c r="F564" s="147"/>
      <c r="G564" s="300"/>
      <c r="H564" s="134"/>
      <c r="I564" s="134"/>
      <c r="J564" s="135"/>
      <c r="K564" s="137"/>
      <c r="L564" s="191"/>
      <c r="M564" s="85"/>
      <c r="N564" s="85"/>
      <c r="O564" s="85"/>
      <c r="P564" s="278"/>
      <c r="Q564" s="123"/>
      <c r="R564" s="126"/>
      <c r="S564" s="104"/>
      <c r="T564" s="104"/>
      <c r="U564" s="104"/>
      <c r="V564" s="104"/>
    </row>
    <row r="565" spans="1:22">
      <c r="A565" s="190"/>
      <c r="B565" s="152"/>
      <c r="C565" s="143"/>
      <c r="D565" s="143"/>
      <c r="E565" s="146"/>
      <c r="F565" s="147"/>
      <c r="G565" s="300"/>
      <c r="H565" s="134"/>
      <c r="I565" s="134"/>
      <c r="J565" s="135"/>
      <c r="K565" s="138"/>
      <c r="L565" s="191"/>
      <c r="M565" s="86"/>
      <c r="N565" s="86"/>
      <c r="O565" s="86"/>
      <c r="P565" s="279"/>
      <c r="Q565" s="124"/>
      <c r="R565" s="114"/>
      <c r="S565" s="104"/>
      <c r="T565" s="104"/>
      <c r="U565" s="104"/>
      <c r="V565" s="104"/>
    </row>
    <row r="566" spans="1:22">
      <c r="A566" s="139" t="s">
        <v>156</v>
      </c>
      <c r="B566" s="152" t="s">
        <v>157</v>
      </c>
      <c r="C566" s="143"/>
      <c r="D566" s="143"/>
      <c r="E566" s="144">
        <v>100</v>
      </c>
      <c r="F566" s="147">
        <v>6.47</v>
      </c>
      <c r="G566" s="300">
        <f>F566*25</f>
        <v>161.75</v>
      </c>
      <c r="H566" s="134">
        <f>2500/25000*25</f>
        <v>2.5</v>
      </c>
      <c r="I566" s="134">
        <f>(G566+H566)*2.6/100</f>
        <v>4.2705000000000002</v>
      </c>
      <c r="J566" s="135">
        <v>0.27</v>
      </c>
      <c r="K566" s="136">
        <f>SUM(G566:J573)</f>
        <v>168.79050000000001</v>
      </c>
      <c r="L566" s="191">
        <v>266.01</v>
      </c>
      <c r="M566" s="98"/>
      <c r="N566" s="98"/>
      <c r="O566" s="98"/>
      <c r="P566" s="294">
        <v>429</v>
      </c>
      <c r="Q566" s="122">
        <f>K566*1.53</f>
        <v>258.24946500000004</v>
      </c>
      <c r="R566" s="125">
        <f>(Q566-K566)/Q566</f>
        <v>0.34640522875817004</v>
      </c>
      <c r="S566" s="104"/>
      <c r="T566" s="104"/>
      <c r="U566" s="104"/>
      <c r="V566" s="104"/>
    </row>
    <row r="567" spans="1:22">
      <c r="A567" s="140"/>
      <c r="B567" s="152"/>
      <c r="C567" s="143"/>
      <c r="D567" s="143"/>
      <c r="E567" s="145"/>
      <c r="F567" s="147"/>
      <c r="G567" s="300"/>
      <c r="H567" s="134"/>
      <c r="I567" s="134"/>
      <c r="J567" s="135"/>
      <c r="K567" s="137"/>
      <c r="L567" s="191"/>
      <c r="M567" s="99"/>
      <c r="N567" s="99"/>
      <c r="O567" s="99"/>
      <c r="P567" s="295"/>
      <c r="Q567" s="123"/>
      <c r="R567" s="126"/>
      <c r="S567" s="104"/>
      <c r="T567" s="104"/>
      <c r="U567" s="104"/>
      <c r="V567" s="104"/>
    </row>
    <row r="568" spans="1:22">
      <c r="A568" s="140"/>
      <c r="B568" s="152"/>
      <c r="C568" s="143"/>
      <c r="D568" s="143"/>
      <c r="E568" s="145"/>
      <c r="F568" s="147"/>
      <c r="G568" s="300"/>
      <c r="H568" s="134"/>
      <c r="I568" s="134"/>
      <c r="J568" s="135"/>
      <c r="K568" s="137"/>
      <c r="L568" s="191"/>
      <c r="M568" s="99"/>
      <c r="N568" s="99"/>
      <c r="O568" s="99"/>
      <c r="P568" s="295"/>
      <c r="Q568" s="123"/>
      <c r="R568" s="126"/>
      <c r="S568" s="104"/>
      <c r="T568" s="104"/>
      <c r="U568" s="104"/>
      <c r="V568" s="104"/>
    </row>
    <row r="569" spans="1:22">
      <c r="A569" s="140"/>
      <c r="B569" s="152"/>
      <c r="C569" s="143"/>
      <c r="D569" s="143"/>
      <c r="E569" s="145"/>
      <c r="F569" s="147"/>
      <c r="G569" s="300"/>
      <c r="H569" s="134"/>
      <c r="I569" s="134"/>
      <c r="J569" s="135"/>
      <c r="K569" s="137"/>
      <c r="L569" s="191"/>
      <c r="M569" s="99"/>
      <c r="N569" s="99"/>
      <c r="O569" s="99"/>
      <c r="P569" s="295"/>
      <c r="Q569" s="123"/>
      <c r="R569" s="126"/>
      <c r="S569" s="104"/>
      <c r="T569" s="104"/>
      <c r="U569" s="104"/>
      <c r="V569" s="104"/>
    </row>
    <row r="570" spans="1:22">
      <c r="A570" s="140"/>
      <c r="B570" s="152"/>
      <c r="C570" s="143"/>
      <c r="D570" s="143"/>
      <c r="E570" s="145"/>
      <c r="F570" s="147"/>
      <c r="G570" s="300"/>
      <c r="H570" s="134"/>
      <c r="I570" s="134"/>
      <c r="J570" s="135"/>
      <c r="K570" s="137"/>
      <c r="L570" s="191"/>
      <c r="M570" s="99"/>
      <c r="N570" s="99"/>
      <c r="O570" s="99"/>
      <c r="P570" s="295"/>
      <c r="Q570" s="123"/>
      <c r="R570" s="126"/>
      <c r="S570" s="104"/>
      <c r="T570" s="104"/>
      <c r="U570" s="104"/>
      <c r="V570" s="104"/>
    </row>
    <row r="571" spans="1:22">
      <c r="A571" s="140"/>
      <c r="B571" s="152"/>
      <c r="C571" s="143"/>
      <c r="D571" s="143"/>
      <c r="E571" s="145"/>
      <c r="F571" s="147"/>
      <c r="G571" s="300"/>
      <c r="H571" s="134"/>
      <c r="I571" s="134"/>
      <c r="J571" s="135"/>
      <c r="K571" s="137"/>
      <c r="L571" s="191"/>
      <c r="M571" s="99"/>
      <c r="N571" s="99"/>
      <c r="O571" s="99"/>
      <c r="P571" s="295"/>
      <c r="Q571" s="123"/>
      <c r="R571" s="126"/>
      <c r="S571" s="104"/>
      <c r="T571" s="104"/>
      <c r="U571" s="104"/>
      <c r="V571" s="104"/>
    </row>
    <row r="572" spans="1:22">
      <c r="A572" s="140"/>
      <c r="B572" s="152"/>
      <c r="C572" s="143"/>
      <c r="D572" s="143"/>
      <c r="E572" s="145"/>
      <c r="F572" s="147"/>
      <c r="G572" s="300"/>
      <c r="H572" s="134"/>
      <c r="I572" s="134"/>
      <c r="J572" s="135"/>
      <c r="K572" s="137"/>
      <c r="L572" s="191"/>
      <c r="M572" s="99"/>
      <c r="N572" s="99"/>
      <c r="O572" s="99"/>
      <c r="P572" s="295"/>
      <c r="Q572" s="123"/>
      <c r="R572" s="126"/>
      <c r="S572" s="104"/>
      <c r="T572" s="104"/>
      <c r="U572" s="104"/>
      <c r="V572" s="104"/>
    </row>
    <row r="573" spans="1:22">
      <c r="A573" s="141"/>
      <c r="B573" s="152"/>
      <c r="C573" s="143"/>
      <c r="D573" s="143"/>
      <c r="E573" s="146"/>
      <c r="F573" s="147"/>
      <c r="G573" s="300"/>
      <c r="H573" s="134"/>
      <c r="I573" s="134"/>
      <c r="J573" s="135"/>
      <c r="K573" s="138"/>
      <c r="L573" s="191"/>
      <c r="M573" s="100"/>
      <c r="N573" s="100"/>
      <c r="O573" s="100"/>
      <c r="P573" s="296"/>
      <c r="Q573" s="124"/>
      <c r="R573" s="114"/>
      <c r="S573" s="104"/>
      <c r="T573" s="104"/>
      <c r="U573" s="104"/>
      <c r="V573" s="104"/>
    </row>
    <row r="574" spans="1:22">
      <c r="A574" s="139" t="s">
        <v>158</v>
      </c>
      <c r="B574" s="152" t="s">
        <v>159</v>
      </c>
      <c r="C574" s="143"/>
      <c r="D574" s="143"/>
      <c r="E574" s="144">
        <v>100</v>
      </c>
      <c r="F574" s="147">
        <v>3.27</v>
      </c>
      <c r="G574" s="300">
        <f>F574*25</f>
        <v>81.75</v>
      </c>
      <c r="H574" s="134">
        <f>2500/25000*25</f>
        <v>2.5</v>
      </c>
      <c r="I574" s="134">
        <f>(G574+H574)*2.6/100</f>
        <v>2.1905000000000001</v>
      </c>
      <c r="J574" s="135">
        <v>0.27</v>
      </c>
      <c r="K574" s="136">
        <f>SUM(G574:J581)</f>
        <v>86.710499999999996</v>
      </c>
      <c r="L574" s="191">
        <v>185.28</v>
      </c>
      <c r="M574" s="98"/>
      <c r="N574" s="98"/>
      <c r="O574" s="98"/>
      <c r="P574" s="294">
        <v>359</v>
      </c>
      <c r="Q574" s="122">
        <f>K574*1.53</f>
        <v>132.66706500000001</v>
      </c>
      <c r="R574" s="125">
        <f>(Q574-K574)/Q574</f>
        <v>0.34640522875816998</v>
      </c>
      <c r="S574" s="104"/>
      <c r="T574" s="104"/>
      <c r="U574" s="104"/>
      <c r="V574" s="104"/>
    </row>
    <row r="575" spans="1:22">
      <c r="A575" s="140"/>
      <c r="B575" s="152"/>
      <c r="C575" s="143"/>
      <c r="D575" s="143"/>
      <c r="E575" s="145"/>
      <c r="F575" s="147"/>
      <c r="G575" s="300"/>
      <c r="H575" s="134"/>
      <c r="I575" s="134"/>
      <c r="J575" s="135"/>
      <c r="K575" s="137"/>
      <c r="L575" s="191"/>
      <c r="M575" s="99"/>
      <c r="N575" s="99"/>
      <c r="O575" s="99"/>
      <c r="P575" s="295"/>
      <c r="Q575" s="123"/>
      <c r="R575" s="126"/>
      <c r="S575" s="104"/>
      <c r="T575" s="104"/>
      <c r="U575" s="104"/>
      <c r="V575" s="104"/>
    </row>
    <row r="576" spans="1:22">
      <c r="A576" s="140"/>
      <c r="B576" s="152"/>
      <c r="C576" s="143"/>
      <c r="D576" s="143"/>
      <c r="E576" s="145"/>
      <c r="F576" s="147"/>
      <c r="G576" s="300"/>
      <c r="H576" s="134"/>
      <c r="I576" s="134"/>
      <c r="J576" s="135"/>
      <c r="K576" s="137"/>
      <c r="L576" s="191"/>
      <c r="M576" s="99"/>
      <c r="N576" s="99"/>
      <c r="O576" s="99"/>
      <c r="P576" s="295"/>
      <c r="Q576" s="123"/>
      <c r="R576" s="126"/>
      <c r="S576" s="104"/>
      <c r="T576" s="104"/>
      <c r="U576" s="104"/>
      <c r="V576" s="104"/>
    </row>
    <row r="577" spans="1:22">
      <c r="A577" s="140"/>
      <c r="B577" s="152"/>
      <c r="C577" s="143"/>
      <c r="D577" s="143"/>
      <c r="E577" s="145"/>
      <c r="F577" s="147"/>
      <c r="G577" s="300"/>
      <c r="H577" s="134"/>
      <c r="I577" s="134"/>
      <c r="J577" s="135"/>
      <c r="K577" s="137"/>
      <c r="L577" s="191"/>
      <c r="M577" s="99"/>
      <c r="N577" s="99"/>
      <c r="O577" s="99"/>
      <c r="P577" s="295"/>
      <c r="Q577" s="123"/>
      <c r="R577" s="126"/>
      <c r="S577" s="104"/>
      <c r="T577" s="104"/>
      <c r="U577" s="104"/>
      <c r="V577" s="104"/>
    </row>
    <row r="578" spans="1:22">
      <c r="A578" s="140"/>
      <c r="B578" s="152"/>
      <c r="C578" s="143"/>
      <c r="D578" s="143"/>
      <c r="E578" s="145"/>
      <c r="F578" s="147"/>
      <c r="G578" s="300"/>
      <c r="H578" s="134"/>
      <c r="I578" s="134"/>
      <c r="J578" s="135"/>
      <c r="K578" s="137"/>
      <c r="L578" s="191"/>
      <c r="M578" s="99"/>
      <c r="N578" s="99"/>
      <c r="O578" s="99"/>
      <c r="P578" s="295"/>
      <c r="Q578" s="123"/>
      <c r="R578" s="126"/>
      <c r="S578" s="104"/>
      <c r="T578" s="104"/>
      <c r="U578" s="104"/>
      <c r="V578" s="104"/>
    </row>
    <row r="579" spans="1:22">
      <c r="A579" s="140"/>
      <c r="B579" s="152"/>
      <c r="C579" s="143"/>
      <c r="D579" s="143"/>
      <c r="E579" s="145"/>
      <c r="F579" s="147"/>
      <c r="G579" s="300"/>
      <c r="H579" s="134"/>
      <c r="I579" s="134"/>
      <c r="J579" s="135"/>
      <c r="K579" s="137"/>
      <c r="L579" s="191"/>
      <c r="M579" s="99"/>
      <c r="N579" s="99"/>
      <c r="O579" s="99"/>
      <c r="P579" s="295"/>
      <c r="Q579" s="123"/>
      <c r="R579" s="126"/>
      <c r="S579" s="104"/>
      <c r="T579" s="104"/>
      <c r="U579" s="104"/>
      <c r="V579" s="104"/>
    </row>
    <row r="580" spans="1:22">
      <c r="A580" s="140"/>
      <c r="B580" s="152"/>
      <c r="C580" s="143"/>
      <c r="D580" s="143"/>
      <c r="E580" s="145"/>
      <c r="F580" s="147"/>
      <c r="G580" s="300"/>
      <c r="H580" s="134"/>
      <c r="I580" s="134"/>
      <c r="J580" s="135"/>
      <c r="K580" s="137"/>
      <c r="L580" s="191"/>
      <c r="M580" s="99"/>
      <c r="N580" s="99"/>
      <c r="O580" s="99"/>
      <c r="P580" s="295"/>
      <c r="Q580" s="123"/>
      <c r="R580" s="126"/>
      <c r="S580" s="104"/>
      <c r="T580" s="104"/>
      <c r="U580" s="104"/>
      <c r="V580" s="104"/>
    </row>
    <row r="581" spans="1:22">
      <c r="A581" s="141"/>
      <c r="B581" s="152"/>
      <c r="C581" s="143"/>
      <c r="D581" s="143"/>
      <c r="E581" s="146"/>
      <c r="F581" s="147"/>
      <c r="G581" s="300"/>
      <c r="H581" s="134"/>
      <c r="I581" s="134"/>
      <c r="J581" s="135"/>
      <c r="K581" s="138"/>
      <c r="L581" s="191"/>
      <c r="M581" s="100"/>
      <c r="N581" s="100"/>
      <c r="O581" s="100"/>
      <c r="P581" s="296"/>
      <c r="Q581" s="124"/>
      <c r="R581" s="114"/>
      <c r="S581" s="104"/>
      <c r="T581" s="104"/>
      <c r="U581" s="104"/>
      <c r="V581" s="104"/>
    </row>
    <row r="582" spans="1:22" ht="15" customHeight="1">
      <c r="A582" s="182">
        <v>85802</v>
      </c>
      <c r="B582" s="168" t="s">
        <v>166</v>
      </c>
      <c r="C582" s="168"/>
      <c r="D582" s="168"/>
      <c r="E582" s="168">
        <v>60</v>
      </c>
      <c r="F582" s="185">
        <v>7.35</v>
      </c>
      <c r="G582" s="301">
        <f>F582*25</f>
        <v>183.75</v>
      </c>
      <c r="H582" s="176">
        <f>2500/40000*25</f>
        <v>1.5625</v>
      </c>
      <c r="I582" s="176">
        <f>(G582+H582)*2.7/100</f>
        <v>5.0034375000000004</v>
      </c>
      <c r="J582" s="179">
        <v>0</v>
      </c>
      <c r="K582" s="136">
        <f>SUM(G582:J589)</f>
        <v>190.31593749999999</v>
      </c>
      <c r="L582" s="297">
        <v>424.86</v>
      </c>
      <c r="M582" s="98"/>
      <c r="N582" s="98"/>
      <c r="O582" s="98"/>
      <c r="P582" s="294">
        <v>799</v>
      </c>
      <c r="Q582" s="122">
        <f>K582*1.53</f>
        <v>291.183384375</v>
      </c>
      <c r="R582" s="125">
        <f>(Q582-K582)/Q582</f>
        <v>0.34640522875816998</v>
      </c>
      <c r="S582" s="104"/>
      <c r="T582" s="104"/>
      <c r="U582" s="104"/>
      <c r="V582" s="104"/>
    </row>
    <row r="583" spans="1:22">
      <c r="A583" s="183"/>
      <c r="B583" s="169"/>
      <c r="C583" s="169"/>
      <c r="D583" s="169"/>
      <c r="E583" s="169"/>
      <c r="F583" s="186"/>
      <c r="G583" s="302"/>
      <c r="H583" s="177"/>
      <c r="I583" s="177"/>
      <c r="J583" s="180"/>
      <c r="K583" s="137"/>
      <c r="L583" s="298"/>
      <c r="M583" s="99"/>
      <c r="N583" s="99"/>
      <c r="O583" s="99"/>
      <c r="P583" s="295"/>
      <c r="Q583" s="123"/>
      <c r="R583" s="126"/>
      <c r="S583" s="104"/>
      <c r="T583" s="104"/>
      <c r="U583" s="104"/>
      <c r="V583" s="104"/>
    </row>
    <row r="584" spans="1:22">
      <c r="A584" s="183"/>
      <c r="B584" s="169"/>
      <c r="C584" s="169"/>
      <c r="D584" s="169"/>
      <c r="E584" s="169"/>
      <c r="F584" s="186"/>
      <c r="G584" s="302"/>
      <c r="H584" s="177"/>
      <c r="I584" s="177"/>
      <c r="J584" s="180"/>
      <c r="K584" s="137"/>
      <c r="L584" s="298"/>
      <c r="M584" s="99"/>
      <c r="N584" s="99"/>
      <c r="O584" s="99"/>
      <c r="P584" s="295"/>
      <c r="Q584" s="123"/>
      <c r="R584" s="126"/>
      <c r="S584" s="104"/>
      <c r="T584" s="104"/>
      <c r="U584" s="104"/>
      <c r="V584" s="104"/>
    </row>
    <row r="585" spans="1:22">
      <c r="A585" s="183"/>
      <c r="B585" s="169"/>
      <c r="C585" s="169"/>
      <c r="D585" s="169"/>
      <c r="E585" s="169"/>
      <c r="F585" s="186"/>
      <c r="G585" s="302"/>
      <c r="H585" s="177"/>
      <c r="I585" s="177"/>
      <c r="J585" s="180"/>
      <c r="K585" s="137"/>
      <c r="L585" s="298"/>
      <c r="M585" s="99"/>
      <c r="N585" s="99"/>
      <c r="O585" s="99"/>
      <c r="P585" s="295"/>
      <c r="Q585" s="123"/>
      <c r="R585" s="126"/>
      <c r="S585" s="104"/>
      <c r="T585" s="104"/>
      <c r="U585" s="104"/>
      <c r="V585" s="104"/>
    </row>
    <row r="586" spans="1:22">
      <c r="A586" s="183"/>
      <c r="B586" s="169"/>
      <c r="C586" s="169"/>
      <c r="D586" s="169"/>
      <c r="E586" s="169"/>
      <c r="F586" s="186"/>
      <c r="G586" s="302"/>
      <c r="H586" s="177"/>
      <c r="I586" s="177"/>
      <c r="J586" s="180"/>
      <c r="K586" s="137"/>
      <c r="L586" s="298"/>
      <c r="M586" s="99"/>
      <c r="N586" s="99"/>
      <c r="O586" s="99"/>
      <c r="P586" s="295"/>
      <c r="Q586" s="123"/>
      <c r="R586" s="126"/>
      <c r="S586" s="104"/>
      <c r="T586" s="104"/>
      <c r="U586" s="104"/>
      <c r="V586" s="104"/>
    </row>
    <row r="587" spans="1:22">
      <c r="A587" s="183"/>
      <c r="B587" s="169"/>
      <c r="C587" s="169"/>
      <c r="D587" s="169"/>
      <c r="E587" s="169"/>
      <c r="F587" s="186"/>
      <c r="G587" s="302"/>
      <c r="H587" s="177"/>
      <c r="I587" s="177"/>
      <c r="J587" s="180"/>
      <c r="K587" s="137"/>
      <c r="L587" s="298"/>
      <c r="M587" s="99"/>
      <c r="N587" s="99"/>
      <c r="O587" s="99"/>
      <c r="P587" s="295"/>
      <c r="Q587" s="123"/>
      <c r="R587" s="126"/>
      <c r="S587" s="104"/>
      <c r="T587" s="104"/>
      <c r="U587" s="104"/>
      <c r="V587" s="104"/>
    </row>
    <row r="588" spans="1:22">
      <c r="A588" s="183"/>
      <c r="B588" s="169"/>
      <c r="C588" s="169"/>
      <c r="D588" s="169"/>
      <c r="E588" s="169"/>
      <c r="F588" s="186"/>
      <c r="G588" s="302"/>
      <c r="H588" s="177"/>
      <c r="I588" s="177"/>
      <c r="J588" s="180"/>
      <c r="K588" s="137"/>
      <c r="L588" s="298"/>
      <c r="M588" s="99"/>
      <c r="N588" s="99"/>
      <c r="O588" s="99"/>
      <c r="P588" s="295"/>
      <c r="Q588" s="123"/>
      <c r="R588" s="126"/>
      <c r="S588" s="104"/>
      <c r="T588" s="104"/>
      <c r="U588" s="104"/>
      <c r="V588" s="104"/>
    </row>
    <row r="589" spans="1:22">
      <c r="A589" s="184"/>
      <c r="B589" s="170"/>
      <c r="C589" s="170"/>
      <c r="D589" s="170"/>
      <c r="E589" s="170"/>
      <c r="F589" s="187"/>
      <c r="G589" s="303"/>
      <c r="H589" s="178"/>
      <c r="I589" s="178"/>
      <c r="J589" s="181"/>
      <c r="K589" s="138"/>
      <c r="L589" s="299"/>
      <c r="M589" s="100"/>
      <c r="N589" s="100"/>
      <c r="O589" s="100"/>
      <c r="P589" s="296"/>
      <c r="Q589" s="124"/>
      <c r="R589" s="114"/>
      <c r="S589" s="104"/>
      <c r="T589" s="104"/>
      <c r="U589" s="104"/>
      <c r="V589" s="104"/>
    </row>
    <row r="590" spans="1:22">
      <c r="A590" s="135">
        <v>87901</v>
      </c>
      <c r="B590" s="148" t="s">
        <v>160</v>
      </c>
      <c r="C590" s="168"/>
      <c r="D590" s="148"/>
      <c r="E590" s="168">
        <v>60</v>
      </c>
      <c r="F590" s="147">
        <v>2.74</v>
      </c>
      <c r="G590" s="300">
        <f>F590*25</f>
        <v>68.5</v>
      </c>
      <c r="H590" s="134">
        <f>2500/40000*25</f>
        <v>1.5625</v>
      </c>
      <c r="I590" s="134">
        <f>(G590+H590)*2.7/100</f>
        <v>1.8916875000000002</v>
      </c>
      <c r="J590" s="135">
        <v>0</v>
      </c>
      <c r="K590" s="136">
        <f>SUM(G590:J597)</f>
        <v>71.954187500000003</v>
      </c>
      <c r="L590" s="191">
        <v>102.22</v>
      </c>
      <c r="M590" s="98"/>
      <c r="N590" s="98"/>
      <c r="O590" s="98"/>
      <c r="P590" s="294">
        <v>199</v>
      </c>
      <c r="Q590" s="122">
        <f>K590*1.53</f>
        <v>110.08990687500001</v>
      </c>
      <c r="R590" s="125">
        <f>(Q590-K590)/Q590</f>
        <v>0.34640522875816998</v>
      </c>
      <c r="S590" s="104"/>
      <c r="T590" s="104"/>
      <c r="U590" s="104"/>
      <c r="V590" s="104"/>
    </row>
    <row r="591" spans="1:22">
      <c r="A591" s="135"/>
      <c r="B591" s="148"/>
      <c r="C591" s="169"/>
      <c r="D591" s="148"/>
      <c r="E591" s="169"/>
      <c r="F591" s="147"/>
      <c r="G591" s="300"/>
      <c r="H591" s="134"/>
      <c r="I591" s="134"/>
      <c r="J591" s="135"/>
      <c r="K591" s="137"/>
      <c r="L591" s="191"/>
      <c r="M591" s="99"/>
      <c r="N591" s="99"/>
      <c r="O591" s="99"/>
      <c r="P591" s="295"/>
      <c r="Q591" s="123"/>
      <c r="R591" s="126"/>
      <c r="S591" s="104"/>
      <c r="T591" s="104"/>
      <c r="U591" s="104"/>
      <c r="V591" s="104"/>
    </row>
    <row r="592" spans="1:22">
      <c r="A592" s="135"/>
      <c r="B592" s="148"/>
      <c r="C592" s="169"/>
      <c r="D592" s="148"/>
      <c r="E592" s="169"/>
      <c r="F592" s="147"/>
      <c r="G592" s="300"/>
      <c r="H592" s="134"/>
      <c r="I592" s="134"/>
      <c r="J592" s="135"/>
      <c r="K592" s="137"/>
      <c r="L592" s="191"/>
      <c r="M592" s="99"/>
      <c r="N592" s="99"/>
      <c r="O592" s="99"/>
      <c r="P592" s="295"/>
      <c r="Q592" s="123"/>
      <c r="R592" s="126"/>
      <c r="S592" s="104"/>
      <c r="T592" s="104"/>
      <c r="U592" s="104"/>
      <c r="V592" s="104"/>
    </row>
    <row r="593" spans="1:22">
      <c r="A593" s="135"/>
      <c r="B593" s="148"/>
      <c r="C593" s="169"/>
      <c r="D593" s="148"/>
      <c r="E593" s="169"/>
      <c r="F593" s="147"/>
      <c r="G593" s="300"/>
      <c r="H593" s="134"/>
      <c r="I593" s="134"/>
      <c r="J593" s="135"/>
      <c r="K593" s="137"/>
      <c r="L593" s="191"/>
      <c r="M593" s="99"/>
      <c r="N593" s="99"/>
      <c r="O593" s="99"/>
      <c r="P593" s="295"/>
      <c r="Q593" s="123"/>
      <c r="R593" s="126"/>
      <c r="S593" s="104"/>
      <c r="T593" s="104"/>
      <c r="U593" s="104"/>
      <c r="V593" s="104"/>
    </row>
    <row r="594" spans="1:22">
      <c r="A594" s="135"/>
      <c r="B594" s="148"/>
      <c r="C594" s="169"/>
      <c r="D594" s="148"/>
      <c r="E594" s="169"/>
      <c r="F594" s="147"/>
      <c r="G594" s="300"/>
      <c r="H594" s="134"/>
      <c r="I594" s="134"/>
      <c r="J594" s="135"/>
      <c r="K594" s="137"/>
      <c r="L594" s="191"/>
      <c r="M594" s="99"/>
      <c r="N594" s="99"/>
      <c r="O594" s="99"/>
      <c r="P594" s="295"/>
      <c r="Q594" s="123"/>
      <c r="R594" s="126"/>
      <c r="S594" s="104"/>
      <c r="T594" s="104"/>
      <c r="U594" s="104"/>
      <c r="V594" s="104"/>
    </row>
    <row r="595" spans="1:22">
      <c r="A595" s="135"/>
      <c r="B595" s="148"/>
      <c r="C595" s="169"/>
      <c r="D595" s="148"/>
      <c r="E595" s="169"/>
      <c r="F595" s="147"/>
      <c r="G595" s="300"/>
      <c r="H595" s="134"/>
      <c r="I595" s="134"/>
      <c r="J595" s="135"/>
      <c r="K595" s="137"/>
      <c r="L595" s="191"/>
      <c r="M595" s="99"/>
      <c r="N595" s="99"/>
      <c r="O595" s="99"/>
      <c r="P595" s="295"/>
      <c r="Q595" s="123"/>
      <c r="R595" s="126"/>
      <c r="S595" s="104"/>
      <c r="T595" s="104"/>
      <c r="U595" s="104"/>
      <c r="V595" s="104"/>
    </row>
    <row r="596" spans="1:22">
      <c r="A596" s="135"/>
      <c r="B596" s="148"/>
      <c r="C596" s="169"/>
      <c r="D596" s="148"/>
      <c r="E596" s="169"/>
      <c r="F596" s="147"/>
      <c r="G596" s="300"/>
      <c r="H596" s="134"/>
      <c r="I596" s="134"/>
      <c r="J596" s="135"/>
      <c r="K596" s="137"/>
      <c r="L596" s="191"/>
      <c r="M596" s="99"/>
      <c r="N596" s="99"/>
      <c r="O596" s="99"/>
      <c r="P596" s="295"/>
      <c r="Q596" s="123"/>
      <c r="R596" s="126"/>
      <c r="S596" s="104"/>
      <c r="T596" s="104"/>
      <c r="U596" s="104"/>
      <c r="V596" s="104"/>
    </row>
    <row r="597" spans="1:22">
      <c r="A597" s="135"/>
      <c r="B597" s="148"/>
      <c r="C597" s="170"/>
      <c r="D597" s="148"/>
      <c r="E597" s="170"/>
      <c r="F597" s="147"/>
      <c r="G597" s="300"/>
      <c r="H597" s="134"/>
      <c r="I597" s="134"/>
      <c r="J597" s="135"/>
      <c r="K597" s="138"/>
      <c r="L597" s="191"/>
      <c r="M597" s="100"/>
      <c r="N597" s="100"/>
      <c r="O597" s="100"/>
      <c r="P597" s="296"/>
      <c r="Q597" s="124"/>
      <c r="R597" s="114"/>
      <c r="S597" s="104"/>
      <c r="T597" s="104"/>
      <c r="U597" s="104"/>
      <c r="V597" s="104"/>
    </row>
    <row r="598" spans="1:22">
      <c r="A598" s="135">
        <v>87617</v>
      </c>
      <c r="B598" s="148" t="s">
        <v>161</v>
      </c>
      <c r="C598" s="168"/>
      <c r="D598" s="148"/>
      <c r="E598" s="168">
        <v>60</v>
      </c>
      <c r="F598" s="147">
        <v>1.94</v>
      </c>
      <c r="G598" s="300">
        <f>F598*25</f>
        <v>48.5</v>
      </c>
      <c r="H598" s="134">
        <f>2500/40000*25</f>
        <v>1.5625</v>
      </c>
      <c r="I598" s="134">
        <f>(G598+H598)*2.7/100</f>
        <v>1.3516875000000002</v>
      </c>
      <c r="J598" s="135">
        <v>0</v>
      </c>
      <c r="K598" s="161">
        <f>SUM(G598:J605)</f>
        <v>51.414187499999997</v>
      </c>
      <c r="L598" s="191">
        <v>102.22</v>
      </c>
      <c r="M598" s="98"/>
      <c r="N598" s="98"/>
      <c r="O598" s="98"/>
      <c r="P598" s="294">
        <v>199</v>
      </c>
      <c r="Q598" s="122">
        <f>K598*1.53</f>
        <v>78.663706875000003</v>
      </c>
      <c r="R598" s="125">
        <f>(Q598-K598)/Q598</f>
        <v>0.34640522875816998</v>
      </c>
      <c r="S598" s="104"/>
      <c r="T598" s="104"/>
      <c r="U598" s="104"/>
      <c r="V598" s="104"/>
    </row>
    <row r="599" spans="1:22">
      <c r="A599" s="135"/>
      <c r="B599" s="148"/>
      <c r="C599" s="169"/>
      <c r="D599" s="148"/>
      <c r="E599" s="169"/>
      <c r="F599" s="147"/>
      <c r="G599" s="300"/>
      <c r="H599" s="134"/>
      <c r="I599" s="134"/>
      <c r="J599" s="135"/>
      <c r="K599" s="162"/>
      <c r="L599" s="191"/>
      <c r="M599" s="99"/>
      <c r="N599" s="99"/>
      <c r="O599" s="99"/>
      <c r="P599" s="295"/>
      <c r="Q599" s="123"/>
      <c r="R599" s="126"/>
      <c r="S599" s="104"/>
      <c r="T599" s="104"/>
      <c r="U599" s="104"/>
      <c r="V599" s="104"/>
    </row>
    <row r="600" spans="1:22">
      <c r="A600" s="135"/>
      <c r="B600" s="148"/>
      <c r="C600" s="169"/>
      <c r="D600" s="148"/>
      <c r="E600" s="169"/>
      <c r="F600" s="147"/>
      <c r="G600" s="300"/>
      <c r="H600" s="134"/>
      <c r="I600" s="134"/>
      <c r="J600" s="135"/>
      <c r="K600" s="162"/>
      <c r="L600" s="191"/>
      <c r="M600" s="99"/>
      <c r="N600" s="99"/>
      <c r="O600" s="99"/>
      <c r="P600" s="295"/>
      <c r="Q600" s="123"/>
      <c r="R600" s="126"/>
      <c r="S600" s="104"/>
      <c r="T600" s="104"/>
      <c r="U600" s="104"/>
      <c r="V600" s="104"/>
    </row>
    <row r="601" spans="1:22">
      <c r="A601" s="135"/>
      <c r="B601" s="148"/>
      <c r="C601" s="169"/>
      <c r="D601" s="148"/>
      <c r="E601" s="169"/>
      <c r="F601" s="147"/>
      <c r="G601" s="300"/>
      <c r="H601" s="134"/>
      <c r="I601" s="134"/>
      <c r="J601" s="135"/>
      <c r="K601" s="162"/>
      <c r="L601" s="191"/>
      <c r="M601" s="99"/>
      <c r="N601" s="99"/>
      <c r="O601" s="99"/>
      <c r="P601" s="295"/>
      <c r="Q601" s="123"/>
      <c r="R601" s="126"/>
      <c r="S601" s="104"/>
      <c r="T601" s="104"/>
      <c r="U601" s="104"/>
      <c r="V601" s="104"/>
    </row>
    <row r="602" spans="1:22">
      <c r="A602" s="135"/>
      <c r="B602" s="148"/>
      <c r="C602" s="169"/>
      <c r="D602" s="148"/>
      <c r="E602" s="169"/>
      <c r="F602" s="147"/>
      <c r="G602" s="300"/>
      <c r="H602" s="134"/>
      <c r="I602" s="134"/>
      <c r="J602" s="135"/>
      <c r="K602" s="162"/>
      <c r="L602" s="191"/>
      <c r="M602" s="99"/>
      <c r="N602" s="99"/>
      <c r="O602" s="99"/>
      <c r="P602" s="295"/>
      <c r="Q602" s="123"/>
      <c r="R602" s="126"/>
      <c r="S602" s="104"/>
      <c r="T602" s="104"/>
      <c r="U602" s="104"/>
      <c r="V602" s="104"/>
    </row>
    <row r="603" spans="1:22">
      <c r="A603" s="135"/>
      <c r="B603" s="148"/>
      <c r="C603" s="169"/>
      <c r="D603" s="148"/>
      <c r="E603" s="169"/>
      <c r="F603" s="147"/>
      <c r="G603" s="300"/>
      <c r="H603" s="134"/>
      <c r="I603" s="134"/>
      <c r="J603" s="135"/>
      <c r="K603" s="162"/>
      <c r="L603" s="191"/>
      <c r="M603" s="99"/>
      <c r="N603" s="99"/>
      <c r="O603" s="99"/>
      <c r="P603" s="295"/>
      <c r="Q603" s="123"/>
      <c r="R603" s="126"/>
      <c r="S603" s="104"/>
      <c r="T603" s="104"/>
      <c r="U603" s="104"/>
      <c r="V603" s="104"/>
    </row>
    <row r="604" spans="1:22">
      <c r="A604" s="135"/>
      <c r="B604" s="148"/>
      <c r="C604" s="169"/>
      <c r="D604" s="148"/>
      <c r="E604" s="169"/>
      <c r="F604" s="147"/>
      <c r="G604" s="300"/>
      <c r="H604" s="134"/>
      <c r="I604" s="134"/>
      <c r="J604" s="135"/>
      <c r="K604" s="162"/>
      <c r="L604" s="191"/>
      <c r="M604" s="99"/>
      <c r="N604" s="99"/>
      <c r="O604" s="99"/>
      <c r="P604" s="295"/>
      <c r="Q604" s="123"/>
      <c r="R604" s="126"/>
      <c r="S604" s="104"/>
      <c r="T604" s="104"/>
      <c r="U604" s="104"/>
      <c r="V604" s="104"/>
    </row>
    <row r="605" spans="1:22">
      <c r="A605" s="135"/>
      <c r="B605" s="148"/>
      <c r="C605" s="170"/>
      <c r="D605" s="148"/>
      <c r="E605" s="170"/>
      <c r="F605" s="147"/>
      <c r="G605" s="300"/>
      <c r="H605" s="134"/>
      <c r="I605" s="134"/>
      <c r="J605" s="135"/>
      <c r="K605" s="163"/>
      <c r="L605" s="191"/>
      <c r="M605" s="100"/>
      <c r="N605" s="100"/>
      <c r="O605" s="100"/>
      <c r="P605" s="296"/>
      <c r="Q605" s="124"/>
      <c r="R605" s="114"/>
      <c r="S605" s="104"/>
      <c r="T605" s="104"/>
      <c r="U605" s="104"/>
      <c r="V605" s="104"/>
    </row>
    <row r="606" spans="1:22">
      <c r="A606" s="135">
        <v>81101</v>
      </c>
      <c r="B606" s="148" t="s">
        <v>162</v>
      </c>
      <c r="C606" s="168"/>
      <c r="D606" s="148"/>
      <c r="E606" s="168">
        <v>48</v>
      </c>
      <c r="F606" s="147">
        <v>2.59</v>
      </c>
      <c r="G606" s="300">
        <f>F606*25</f>
        <v>64.75</v>
      </c>
      <c r="H606" s="134">
        <f>2500/40000*25</f>
        <v>1.5625</v>
      </c>
      <c r="I606" s="134">
        <f>(G606+H606)*2.7/100</f>
        <v>1.7904375000000001</v>
      </c>
      <c r="J606" s="135">
        <v>0</v>
      </c>
      <c r="K606" s="161">
        <f>SUM(G606:J613)</f>
        <v>68.102937499999996</v>
      </c>
      <c r="L606" s="191">
        <v>95.54</v>
      </c>
      <c r="M606" s="98"/>
      <c r="N606" s="98"/>
      <c r="O606" s="98"/>
      <c r="P606" s="294">
        <v>169</v>
      </c>
      <c r="Q606" s="122">
        <f>K606*1.53</f>
        <v>104.19749437499999</v>
      </c>
      <c r="R606" s="125">
        <f>(Q606-K606)/Q606</f>
        <v>0.34640522875816993</v>
      </c>
      <c r="S606" s="104"/>
      <c r="T606" s="104"/>
      <c r="U606" s="104"/>
      <c r="V606" s="104"/>
    </row>
    <row r="607" spans="1:22">
      <c r="A607" s="135"/>
      <c r="B607" s="148"/>
      <c r="C607" s="169"/>
      <c r="D607" s="148"/>
      <c r="E607" s="169"/>
      <c r="F607" s="147"/>
      <c r="G607" s="300"/>
      <c r="H607" s="134"/>
      <c r="I607" s="134"/>
      <c r="J607" s="135"/>
      <c r="K607" s="162"/>
      <c r="L607" s="191"/>
      <c r="M607" s="99"/>
      <c r="N607" s="99"/>
      <c r="O607" s="99"/>
      <c r="P607" s="295"/>
      <c r="Q607" s="123"/>
      <c r="R607" s="126"/>
      <c r="S607" s="104"/>
      <c r="T607" s="104"/>
      <c r="U607" s="104"/>
      <c r="V607" s="104"/>
    </row>
    <row r="608" spans="1:22">
      <c r="A608" s="135"/>
      <c r="B608" s="148"/>
      <c r="C608" s="169"/>
      <c r="D608" s="148"/>
      <c r="E608" s="169"/>
      <c r="F608" s="147"/>
      <c r="G608" s="300"/>
      <c r="H608" s="134"/>
      <c r="I608" s="134"/>
      <c r="J608" s="135"/>
      <c r="K608" s="162"/>
      <c r="L608" s="191"/>
      <c r="M608" s="99"/>
      <c r="N608" s="99"/>
      <c r="O608" s="99"/>
      <c r="P608" s="295"/>
      <c r="Q608" s="123"/>
      <c r="R608" s="126"/>
      <c r="S608" s="104"/>
      <c r="T608" s="104"/>
      <c r="U608" s="104"/>
      <c r="V608" s="104"/>
    </row>
    <row r="609" spans="1:22">
      <c r="A609" s="135"/>
      <c r="B609" s="148"/>
      <c r="C609" s="169"/>
      <c r="D609" s="148"/>
      <c r="E609" s="169"/>
      <c r="F609" s="147"/>
      <c r="G609" s="300"/>
      <c r="H609" s="134"/>
      <c r="I609" s="134"/>
      <c r="J609" s="135"/>
      <c r="K609" s="162"/>
      <c r="L609" s="191"/>
      <c r="M609" s="99"/>
      <c r="N609" s="99"/>
      <c r="O609" s="99"/>
      <c r="P609" s="295"/>
      <c r="Q609" s="123"/>
      <c r="R609" s="126"/>
      <c r="S609" s="104"/>
      <c r="T609" s="104"/>
      <c r="U609" s="104"/>
      <c r="V609" s="104"/>
    </row>
    <row r="610" spans="1:22">
      <c r="A610" s="135"/>
      <c r="B610" s="148"/>
      <c r="C610" s="169"/>
      <c r="D610" s="148"/>
      <c r="E610" s="169"/>
      <c r="F610" s="147"/>
      <c r="G610" s="300"/>
      <c r="H610" s="134"/>
      <c r="I610" s="134"/>
      <c r="J610" s="135"/>
      <c r="K610" s="162"/>
      <c r="L610" s="191"/>
      <c r="M610" s="99"/>
      <c r="N610" s="99"/>
      <c r="O610" s="99"/>
      <c r="P610" s="295"/>
      <c r="Q610" s="123"/>
      <c r="R610" s="126"/>
      <c r="S610" s="104"/>
      <c r="T610" s="104"/>
      <c r="U610" s="104"/>
      <c r="V610" s="104"/>
    </row>
    <row r="611" spans="1:22">
      <c r="A611" s="135"/>
      <c r="B611" s="148"/>
      <c r="C611" s="169"/>
      <c r="D611" s="148"/>
      <c r="E611" s="169"/>
      <c r="F611" s="147"/>
      <c r="G611" s="300"/>
      <c r="H611" s="134"/>
      <c r="I611" s="134"/>
      <c r="J611" s="135"/>
      <c r="K611" s="162"/>
      <c r="L611" s="191"/>
      <c r="M611" s="99"/>
      <c r="N611" s="99"/>
      <c r="O611" s="99"/>
      <c r="P611" s="295"/>
      <c r="Q611" s="123"/>
      <c r="R611" s="126"/>
      <c r="S611" s="104"/>
      <c r="T611" s="104"/>
      <c r="U611" s="104"/>
      <c r="V611" s="104"/>
    </row>
    <row r="612" spans="1:22">
      <c r="A612" s="135"/>
      <c r="B612" s="148"/>
      <c r="C612" s="169"/>
      <c r="D612" s="148"/>
      <c r="E612" s="169"/>
      <c r="F612" s="147"/>
      <c r="G612" s="300"/>
      <c r="H612" s="134"/>
      <c r="I612" s="134"/>
      <c r="J612" s="135"/>
      <c r="K612" s="162"/>
      <c r="L612" s="191"/>
      <c r="M612" s="99"/>
      <c r="N612" s="99"/>
      <c r="O612" s="99"/>
      <c r="P612" s="295"/>
      <c r="Q612" s="123"/>
      <c r="R612" s="126"/>
      <c r="S612" s="104"/>
      <c r="T612" s="104"/>
      <c r="U612" s="104"/>
      <c r="V612" s="104"/>
    </row>
    <row r="613" spans="1:22">
      <c r="A613" s="135"/>
      <c r="B613" s="148"/>
      <c r="C613" s="170"/>
      <c r="D613" s="148"/>
      <c r="E613" s="170"/>
      <c r="F613" s="147"/>
      <c r="G613" s="300"/>
      <c r="H613" s="134"/>
      <c r="I613" s="134"/>
      <c r="J613" s="135"/>
      <c r="K613" s="163"/>
      <c r="L613" s="191"/>
      <c r="M613" s="100"/>
      <c r="N613" s="100"/>
      <c r="O613" s="100"/>
      <c r="P613" s="296"/>
      <c r="Q613" s="124"/>
      <c r="R613" s="114"/>
      <c r="S613" s="104"/>
      <c r="T613" s="104"/>
      <c r="U613" s="104"/>
      <c r="V613" s="104"/>
    </row>
    <row r="614" spans="1:22">
      <c r="A614" s="175">
        <v>87102</v>
      </c>
      <c r="B614" s="148" t="s">
        <v>163</v>
      </c>
      <c r="C614" s="168"/>
      <c r="D614" s="148"/>
      <c r="E614" s="168">
        <v>60</v>
      </c>
      <c r="F614" s="147">
        <v>1.32</v>
      </c>
      <c r="G614" s="300">
        <f>F614*25</f>
        <v>33</v>
      </c>
      <c r="H614" s="134">
        <f t="shared" ref="H614" si="72">2500/40000*25</f>
        <v>1.5625</v>
      </c>
      <c r="I614" s="134">
        <f>(G614+H614)*2.7/100</f>
        <v>0.93318750000000006</v>
      </c>
      <c r="J614" s="135">
        <v>0</v>
      </c>
      <c r="K614" s="161">
        <f t="shared" ref="K614" si="73">SUM(G614:J621)</f>
        <v>35.495687500000003</v>
      </c>
      <c r="L614" s="191">
        <v>41.53</v>
      </c>
      <c r="M614" s="98"/>
      <c r="N614" s="98"/>
      <c r="O614" s="98"/>
      <c r="P614" s="294">
        <v>79</v>
      </c>
      <c r="Q614" s="122">
        <f>K614*1.53</f>
        <v>54.308401875000001</v>
      </c>
      <c r="R614" s="125">
        <f>(Q614-K614)/Q614</f>
        <v>0.34640522875816993</v>
      </c>
      <c r="S614" s="104"/>
      <c r="T614" s="104"/>
      <c r="U614" s="104"/>
      <c r="V614" s="104"/>
    </row>
    <row r="615" spans="1:22">
      <c r="A615" s="175"/>
      <c r="B615" s="148"/>
      <c r="C615" s="169"/>
      <c r="D615" s="148"/>
      <c r="E615" s="169"/>
      <c r="F615" s="147"/>
      <c r="G615" s="300"/>
      <c r="H615" s="134"/>
      <c r="I615" s="134"/>
      <c r="J615" s="135"/>
      <c r="K615" s="162"/>
      <c r="L615" s="191"/>
      <c r="M615" s="99"/>
      <c r="N615" s="99"/>
      <c r="O615" s="99"/>
      <c r="P615" s="295"/>
      <c r="Q615" s="123"/>
      <c r="R615" s="126"/>
      <c r="S615" s="104"/>
      <c r="T615" s="104"/>
      <c r="U615" s="104"/>
      <c r="V615" s="104"/>
    </row>
    <row r="616" spans="1:22">
      <c r="A616" s="175"/>
      <c r="B616" s="148"/>
      <c r="C616" s="169"/>
      <c r="D616" s="148"/>
      <c r="E616" s="169"/>
      <c r="F616" s="147"/>
      <c r="G616" s="300"/>
      <c r="H616" s="134"/>
      <c r="I616" s="134"/>
      <c r="J616" s="135"/>
      <c r="K616" s="162"/>
      <c r="L616" s="191"/>
      <c r="M616" s="99"/>
      <c r="N616" s="99"/>
      <c r="O616" s="99"/>
      <c r="P616" s="295"/>
      <c r="Q616" s="123"/>
      <c r="R616" s="126"/>
      <c r="S616" s="104"/>
      <c r="T616" s="104"/>
      <c r="U616" s="104"/>
      <c r="V616" s="104"/>
    </row>
    <row r="617" spans="1:22">
      <c r="A617" s="175"/>
      <c r="B617" s="148"/>
      <c r="C617" s="169"/>
      <c r="D617" s="148"/>
      <c r="E617" s="169"/>
      <c r="F617" s="147"/>
      <c r="G617" s="300"/>
      <c r="H617" s="134"/>
      <c r="I617" s="134"/>
      <c r="J617" s="135"/>
      <c r="K617" s="162"/>
      <c r="L617" s="191"/>
      <c r="M617" s="99"/>
      <c r="N617" s="99"/>
      <c r="O617" s="99"/>
      <c r="P617" s="295"/>
      <c r="Q617" s="123"/>
      <c r="R617" s="126"/>
      <c r="S617" s="104"/>
      <c r="T617" s="104"/>
      <c r="U617" s="104"/>
      <c r="V617" s="104"/>
    </row>
    <row r="618" spans="1:22">
      <c r="A618" s="175"/>
      <c r="B618" s="148"/>
      <c r="C618" s="169"/>
      <c r="D618" s="148"/>
      <c r="E618" s="169"/>
      <c r="F618" s="147"/>
      <c r="G618" s="300"/>
      <c r="H618" s="134"/>
      <c r="I618" s="134"/>
      <c r="J618" s="135"/>
      <c r="K618" s="162"/>
      <c r="L618" s="191"/>
      <c r="M618" s="99"/>
      <c r="N618" s="99"/>
      <c r="O618" s="99"/>
      <c r="P618" s="295"/>
      <c r="Q618" s="123"/>
      <c r="R618" s="126"/>
      <c r="S618" s="104"/>
      <c r="T618" s="104"/>
      <c r="U618" s="104"/>
      <c r="V618" s="104"/>
    </row>
    <row r="619" spans="1:22">
      <c r="A619" s="175"/>
      <c r="B619" s="148"/>
      <c r="C619" s="169"/>
      <c r="D619" s="148"/>
      <c r="E619" s="169"/>
      <c r="F619" s="147"/>
      <c r="G619" s="300"/>
      <c r="H619" s="134"/>
      <c r="I619" s="134"/>
      <c r="J619" s="135"/>
      <c r="K619" s="162"/>
      <c r="L619" s="191"/>
      <c r="M619" s="99"/>
      <c r="N619" s="99"/>
      <c r="O619" s="99"/>
      <c r="P619" s="295"/>
      <c r="Q619" s="123"/>
      <c r="R619" s="126"/>
      <c r="S619" s="104"/>
      <c r="T619" s="104"/>
      <c r="U619" s="104"/>
      <c r="V619" s="104"/>
    </row>
    <row r="620" spans="1:22">
      <c r="A620" s="175"/>
      <c r="B620" s="148"/>
      <c r="C620" s="169"/>
      <c r="D620" s="148"/>
      <c r="E620" s="169"/>
      <c r="F620" s="147"/>
      <c r="G620" s="300"/>
      <c r="H620" s="134"/>
      <c r="I620" s="134"/>
      <c r="J620" s="135"/>
      <c r="K620" s="162"/>
      <c r="L620" s="191"/>
      <c r="M620" s="99"/>
      <c r="N620" s="99"/>
      <c r="O620" s="99"/>
      <c r="P620" s="295"/>
      <c r="Q620" s="123"/>
      <c r="R620" s="126"/>
      <c r="S620" s="104"/>
      <c r="T620" s="104"/>
      <c r="U620" s="104"/>
      <c r="V620" s="104"/>
    </row>
    <row r="621" spans="1:22">
      <c r="A621" s="175"/>
      <c r="B621" s="148"/>
      <c r="C621" s="170"/>
      <c r="D621" s="148"/>
      <c r="E621" s="170"/>
      <c r="F621" s="147"/>
      <c r="G621" s="300"/>
      <c r="H621" s="134"/>
      <c r="I621" s="134"/>
      <c r="J621" s="135"/>
      <c r="K621" s="163"/>
      <c r="L621" s="191"/>
      <c r="M621" s="100"/>
      <c r="N621" s="100"/>
      <c r="O621" s="100"/>
      <c r="P621" s="296"/>
      <c r="Q621" s="124"/>
      <c r="R621" s="114"/>
      <c r="S621" s="104"/>
      <c r="T621" s="104"/>
      <c r="U621" s="104"/>
      <c r="V621" s="104"/>
    </row>
    <row r="622" spans="1:22">
      <c r="A622" s="135">
        <v>81101</v>
      </c>
      <c r="B622" s="148" t="s">
        <v>164</v>
      </c>
      <c r="C622" s="168"/>
      <c r="D622" s="148"/>
      <c r="E622" s="168">
        <v>48</v>
      </c>
      <c r="F622" s="147">
        <v>2.59</v>
      </c>
      <c r="G622" s="300">
        <f>F622*25</f>
        <v>64.75</v>
      </c>
      <c r="H622" s="134">
        <f t="shared" ref="H622" si="74">2500/40000*25</f>
        <v>1.5625</v>
      </c>
      <c r="I622" s="134">
        <f>(G622+H622)*2.7/100</f>
        <v>1.7904375000000001</v>
      </c>
      <c r="J622" s="135">
        <v>0</v>
      </c>
      <c r="K622" s="161">
        <f t="shared" ref="K622" si="75">SUM(G622:J629)</f>
        <v>68.102937499999996</v>
      </c>
      <c r="L622" s="191">
        <v>76.67</v>
      </c>
      <c r="M622" s="98"/>
      <c r="N622" s="98"/>
      <c r="O622" s="98"/>
      <c r="P622" s="294">
        <v>149</v>
      </c>
      <c r="Q622" s="122">
        <f>K622*1.53</f>
        <v>104.19749437499999</v>
      </c>
      <c r="R622" s="125">
        <f>(Q622-K622)/Q622</f>
        <v>0.34640522875816993</v>
      </c>
      <c r="S622" s="104"/>
      <c r="T622" s="104"/>
      <c r="U622" s="104"/>
      <c r="V622" s="104"/>
    </row>
    <row r="623" spans="1:22">
      <c r="A623" s="135"/>
      <c r="B623" s="148"/>
      <c r="C623" s="169"/>
      <c r="D623" s="148"/>
      <c r="E623" s="169"/>
      <c r="F623" s="147"/>
      <c r="G623" s="300"/>
      <c r="H623" s="134"/>
      <c r="I623" s="134"/>
      <c r="J623" s="135"/>
      <c r="K623" s="162"/>
      <c r="L623" s="191"/>
      <c r="M623" s="99"/>
      <c r="N623" s="99"/>
      <c r="O623" s="99"/>
      <c r="P623" s="295"/>
      <c r="Q623" s="123"/>
      <c r="R623" s="126"/>
      <c r="S623" s="104"/>
      <c r="T623" s="104"/>
      <c r="U623" s="104"/>
      <c r="V623" s="104"/>
    </row>
    <row r="624" spans="1:22">
      <c r="A624" s="135"/>
      <c r="B624" s="148"/>
      <c r="C624" s="169"/>
      <c r="D624" s="148"/>
      <c r="E624" s="169"/>
      <c r="F624" s="147"/>
      <c r="G624" s="300"/>
      <c r="H624" s="134"/>
      <c r="I624" s="134"/>
      <c r="J624" s="135"/>
      <c r="K624" s="162"/>
      <c r="L624" s="191"/>
      <c r="M624" s="99"/>
      <c r="N624" s="99"/>
      <c r="O624" s="99"/>
      <c r="P624" s="295"/>
      <c r="Q624" s="123"/>
      <c r="R624" s="126"/>
      <c r="S624" s="104"/>
      <c r="T624" s="104"/>
      <c r="U624" s="104"/>
      <c r="V624" s="104"/>
    </row>
    <row r="625" spans="1:22">
      <c r="A625" s="135"/>
      <c r="B625" s="148"/>
      <c r="C625" s="169"/>
      <c r="D625" s="148"/>
      <c r="E625" s="169"/>
      <c r="F625" s="147"/>
      <c r="G625" s="300"/>
      <c r="H625" s="134"/>
      <c r="I625" s="134"/>
      <c r="J625" s="135"/>
      <c r="K625" s="162"/>
      <c r="L625" s="191"/>
      <c r="M625" s="99"/>
      <c r="N625" s="99"/>
      <c r="O625" s="99"/>
      <c r="P625" s="295"/>
      <c r="Q625" s="123"/>
      <c r="R625" s="126"/>
      <c r="S625" s="104"/>
      <c r="T625" s="104"/>
      <c r="U625" s="104"/>
      <c r="V625" s="104"/>
    </row>
    <row r="626" spans="1:22">
      <c r="A626" s="135"/>
      <c r="B626" s="148"/>
      <c r="C626" s="169"/>
      <c r="D626" s="148"/>
      <c r="E626" s="169"/>
      <c r="F626" s="147"/>
      <c r="G626" s="300"/>
      <c r="H626" s="134"/>
      <c r="I626" s="134"/>
      <c r="J626" s="135"/>
      <c r="K626" s="162"/>
      <c r="L626" s="191"/>
      <c r="M626" s="99"/>
      <c r="N626" s="99"/>
      <c r="O626" s="99"/>
      <c r="P626" s="295"/>
      <c r="Q626" s="123"/>
      <c r="R626" s="126"/>
      <c r="S626" s="104"/>
      <c r="T626" s="104"/>
      <c r="U626" s="104"/>
      <c r="V626" s="104"/>
    </row>
    <row r="627" spans="1:22">
      <c r="A627" s="135"/>
      <c r="B627" s="148"/>
      <c r="C627" s="169"/>
      <c r="D627" s="148"/>
      <c r="E627" s="169"/>
      <c r="F627" s="147"/>
      <c r="G627" s="300"/>
      <c r="H627" s="134"/>
      <c r="I627" s="134"/>
      <c r="J627" s="135"/>
      <c r="K627" s="162"/>
      <c r="L627" s="191"/>
      <c r="M627" s="99"/>
      <c r="N627" s="99"/>
      <c r="O627" s="99"/>
      <c r="P627" s="295"/>
      <c r="Q627" s="123"/>
      <c r="R627" s="126"/>
      <c r="S627" s="104"/>
      <c r="T627" s="104"/>
      <c r="U627" s="104"/>
      <c r="V627" s="104"/>
    </row>
    <row r="628" spans="1:22">
      <c r="A628" s="135"/>
      <c r="B628" s="148"/>
      <c r="C628" s="169"/>
      <c r="D628" s="148"/>
      <c r="E628" s="169"/>
      <c r="F628" s="147"/>
      <c r="G628" s="300"/>
      <c r="H628" s="134"/>
      <c r="I628" s="134"/>
      <c r="J628" s="135"/>
      <c r="K628" s="162"/>
      <c r="L628" s="191"/>
      <c r="M628" s="99"/>
      <c r="N628" s="99"/>
      <c r="O628" s="99"/>
      <c r="P628" s="295"/>
      <c r="Q628" s="123"/>
      <c r="R628" s="126"/>
      <c r="S628" s="104"/>
      <c r="T628" s="104"/>
      <c r="U628" s="104"/>
      <c r="V628" s="104"/>
    </row>
    <row r="629" spans="1:22">
      <c r="A629" s="135"/>
      <c r="B629" s="148"/>
      <c r="C629" s="170"/>
      <c r="D629" s="148"/>
      <c r="E629" s="170"/>
      <c r="F629" s="147"/>
      <c r="G629" s="300"/>
      <c r="H629" s="134"/>
      <c r="I629" s="134"/>
      <c r="J629" s="135"/>
      <c r="K629" s="163"/>
      <c r="L629" s="191"/>
      <c r="M629" s="100"/>
      <c r="N629" s="100"/>
      <c r="O629" s="100"/>
      <c r="P629" s="296"/>
      <c r="Q629" s="124"/>
      <c r="R629" s="114"/>
      <c r="S629" s="104"/>
      <c r="T629" s="104"/>
      <c r="U629" s="104"/>
      <c r="V629" s="104"/>
    </row>
    <row r="630" spans="1:22">
      <c r="A630" s="135">
        <v>87901</v>
      </c>
      <c r="B630" s="148" t="s">
        <v>160</v>
      </c>
      <c r="C630" s="168"/>
      <c r="D630" s="148"/>
      <c r="E630" s="168">
        <v>60</v>
      </c>
      <c r="F630" s="147">
        <v>2.74</v>
      </c>
      <c r="G630" s="300">
        <f>F630*25</f>
        <v>68.5</v>
      </c>
      <c r="H630" s="134">
        <f>2500/40000*25</f>
        <v>1.5625</v>
      </c>
      <c r="I630" s="134">
        <f>(G630+H630)*2.7/100</f>
        <v>1.8916875000000002</v>
      </c>
      <c r="J630" s="135">
        <v>0</v>
      </c>
      <c r="K630" s="161">
        <f t="shared" ref="K630" si="76">SUM(G630:J637)</f>
        <v>71.954187500000003</v>
      </c>
      <c r="L630" s="191">
        <v>102.22</v>
      </c>
      <c r="M630" s="98"/>
      <c r="N630" s="98"/>
      <c r="O630" s="98"/>
      <c r="P630" s="294">
        <v>199</v>
      </c>
      <c r="Q630" s="122">
        <f>K630*1.53</f>
        <v>110.08990687500001</v>
      </c>
      <c r="R630" s="125">
        <f>(Q630-K630)/Q630</f>
        <v>0.34640522875816998</v>
      </c>
      <c r="S630" s="104"/>
      <c r="T630" s="104"/>
      <c r="U630" s="104"/>
      <c r="V630" s="104"/>
    </row>
    <row r="631" spans="1:22">
      <c r="A631" s="135"/>
      <c r="B631" s="148"/>
      <c r="C631" s="169"/>
      <c r="D631" s="148"/>
      <c r="E631" s="169"/>
      <c r="F631" s="147"/>
      <c r="G631" s="300"/>
      <c r="H631" s="134"/>
      <c r="I631" s="134"/>
      <c r="J631" s="135"/>
      <c r="K631" s="162"/>
      <c r="L631" s="191"/>
      <c r="M631" s="99"/>
      <c r="N631" s="99"/>
      <c r="O631" s="99"/>
      <c r="P631" s="295"/>
      <c r="Q631" s="123"/>
      <c r="R631" s="126"/>
      <c r="S631" s="104"/>
      <c r="T631" s="104"/>
      <c r="U631" s="104"/>
      <c r="V631" s="104"/>
    </row>
    <row r="632" spans="1:22">
      <c r="A632" s="135"/>
      <c r="B632" s="148"/>
      <c r="C632" s="169"/>
      <c r="D632" s="148"/>
      <c r="E632" s="169"/>
      <c r="F632" s="147"/>
      <c r="G632" s="300"/>
      <c r="H632" s="134"/>
      <c r="I632" s="134"/>
      <c r="J632" s="135"/>
      <c r="K632" s="162"/>
      <c r="L632" s="191"/>
      <c r="M632" s="99"/>
      <c r="N632" s="99"/>
      <c r="O632" s="99"/>
      <c r="P632" s="295"/>
      <c r="Q632" s="123"/>
      <c r="R632" s="126"/>
      <c r="S632" s="104"/>
      <c r="T632" s="104"/>
      <c r="U632" s="104"/>
      <c r="V632" s="104"/>
    </row>
    <row r="633" spans="1:22">
      <c r="A633" s="135"/>
      <c r="B633" s="148"/>
      <c r="C633" s="169"/>
      <c r="D633" s="148"/>
      <c r="E633" s="169"/>
      <c r="F633" s="147"/>
      <c r="G633" s="300"/>
      <c r="H633" s="134"/>
      <c r="I633" s="134"/>
      <c r="J633" s="135"/>
      <c r="K633" s="162"/>
      <c r="L633" s="191"/>
      <c r="M633" s="99"/>
      <c r="N633" s="99"/>
      <c r="O633" s="99"/>
      <c r="P633" s="295"/>
      <c r="Q633" s="123"/>
      <c r="R633" s="126"/>
      <c r="S633" s="104"/>
      <c r="T633" s="104"/>
      <c r="U633" s="104"/>
      <c r="V633" s="104"/>
    </row>
    <row r="634" spans="1:22">
      <c r="A634" s="135"/>
      <c r="B634" s="148"/>
      <c r="C634" s="169"/>
      <c r="D634" s="148"/>
      <c r="E634" s="169"/>
      <c r="F634" s="147"/>
      <c r="G634" s="300"/>
      <c r="H634" s="134"/>
      <c r="I634" s="134"/>
      <c r="J634" s="135"/>
      <c r="K634" s="162"/>
      <c r="L634" s="191"/>
      <c r="M634" s="99"/>
      <c r="N634" s="99"/>
      <c r="O634" s="99"/>
      <c r="P634" s="295"/>
      <c r="Q634" s="123"/>
      <c r="R634" s="126"/>
      <c r="S634" s="104"/>
      <c r="T634" s="104"/>
      <c r="U634" s="104"/>
      <c r="V634" s="104"/>
    </row>
    <row r="635" spans="1:22">
      <c r="A635" s="135"/>
      <c r="B635" s="148"/>
      <c r="C635" s="169"/>
      <c r="D635" s="148"/>
      <c r="E635" s="169"/>
      <c r="F635" s="147"/>
      <c r="G635" s="300"/>
      <c r="H635" s="134"/>
      <c r="I635" s="134"/>
      <c r="J635" s="135"/>
      <c r="K635" s="162"/>
      <c r="L635" s="191"/>
      <c r="M635" s="99"/>
      <c r="N635" s="99"/>
      <c r="O635" s="99"/>
      <c r="P635" s="295"/>
      <c r="Q635" s="123"/>
      <c r="R635" s="126"/>
      <c r="S635" s="104"/>
      <c r="T635" s="104"/>
      <c r="U635" s="104"/>
      <c r="V635" s="104"/>
    </row>
    <row r="636" spans="1:22">
      <c r="A636" s="135"/>
      <c r="B636" s="148"/>
      <c r="C636" s="169"/>
      <c r="D636" s="148"/>
      <c r="E636" s="169"/>
      <c r="F636" s="147"/>
      <c r="G636" s="300"/>
      <c r="H636" s="134"/>
      <c r="I636" s="134"/>
      <c r="J636" s="135"/>
      <c r="K636" s="162"/>
      <c r="L636" s="191"/>
      <c r="M636" s="99"/>
      <c r="N636" s="99"/>
      <c r="O636" s="99"/>
      <c r="P636" s="295"/>
      <c r="Q636" s="123"/>
      <c r="R636" s="126"/>
      <c r="S636" s="104"/>
      <c r="T636" s="104"/>
      <c r="U636" s="104"/>
      <c r="V636" s="104"/>
    </row>
    <row r="637" spans="1:22">
      <c r="A637" s="135"/>
      <c r="B637" s="148"/>
      <c r="C637" s="170"/>
      <c r="D637" s="148"/>
      <c r="E637" s="170"/>
      <c r="F637" s="147"/>
      <c r="G637" s="300"/>
      <c r="H637" s="134"/>
      <c r="I637" s="134"/>
      <c r="J637" s="135"/>
      <c r="K637" s="163"/>
      <c r="L637" s="191"/>
      <c r="M637" s="100"/>
      <c r="N637" s="100"/>
      <c r="O637" s="100"/>
      <c r="P637" s="296"/>
      <c r="Q637" s="124"/>
      <c r="R637" s="114"/>
      <c r="S637" s="104"/>
      <c r="T637" s="104"/>
      <c r="U637" s="104"/>
      <c r="V637" s="104"/>
    </row>
    <row r="638" spans="1:22">
      <c r="A638" s="135">
        <v>87901</v>
      </c>
      <c r="B638" s="148" t="s">
        <v>165</v>
      </c>
      <c r="C638" s="168"/>
      <c r="D638" s="148"/>
      <c r="E638" s="168">
        <v>60</v>
      </c>
      <c r="F638" s="147">
        <v>2.82</v>
      </c>
      <c r="G638" s="300">
        <f>F638*25</f>
        <v>70.5</v>
      </c>
      <c r="H638" s="134">
        <f t="shared" ref="H638" si="77">2500/40000*25</f>
        <v>1.5625</v>
      </c>
      <c r="I638" s="134">
        <f>(G638+H638)*2.7/100</f>
        <v>1.9456875000000002</v>
      </c>
      <c r="J638" s="135">
        <v>0</v>
      </c>
      <c r="K638" s="161">
        <f t="shared" ref="K638" si="78">SUM(G638:J645)</f>
        <v>74.008187500000005</v>
      </c>
      <c r="L638" s="191">
        <v>102.22</v>
      </c>
      <c r="M638" s="98"/>
      <c r="N638" s="98"/>
      <c r="O638" s="98"/>
      <c r="P638" s="294">
        <v>199</v>
      </c>
      <c r="Q638" s="122">
        <f>K638*1.53</f>
        <v>113.232526875</v>
      </c>
      <c r="R638" s="125">
        <f>(Q638-K638)/Q638</f>
        <v>0.34640522875816993</v>
      </c>
      <c r="S638" s="104"/>
      <c r="T638" s="104"/>
      <c r="U638" s="104"/>
      <c r="V638" s="104"/>
    </row>
    <row r="639" spans="1:22">
      <c r="A639" s="135"/>
      <c r="B639" s="148"/>
      <c r="C639" s="169"/>
      <c r="D639" s="148"/>
      <c r="E639" s="169"/>
      <c r="F639" s="147"/>
      <c r="G639" s="300"/>
      <c r="H639" s="134"/>
      <c r="I639" s="134"/>
      <c r="J639" s="135"/>
      <c r="K639" s="162"/>
      <c r="L639" s="191"/>
      <c r="M639" s="99"/>
      <c r="N639" s="99"/>
      <c r="O639" s="99"/>
      <c r="P639" s="295"/>
      <c r="Q639" s="123"/>
      <c r="R639" s="126"/>
      <c r="S639" s="104"/>
      <c r="T639" s="104"/>
      <c r="U639" s="104"/>
      <c r="V639" s="104"/>
    </row>
    <row r="640" spans="1:22">
      <c r="A640" s="135"/>
      <c r="B640" s="148"/>
      <c r="C640" s="169"/>
      <c r="D640" s="148"/>
      <c r="E640" s="169"/>
      <c r="F640" s="147"/>
      <c r="G640" s="300"/>
      <c r="H640" s="134"/>
      <c r="I640" s="134"/>
      <c r="J640" s="135"/>
      <c r="K640" s="162"/>
      <c r="L640" s="191"/>
      <c r="M640" s="99"/>
      <c r="N640" s="99"/>
      <c r="O640" s="99"/>
      <c r="P640" s="295"/>
      <c r="Q640" s="123"/>
      <c r="R640" s="126"/>
      <c r="S640" s="104"/>
      <c r="T640" s="104"/>
      <c r="U640" s="104"/>
      <c r="V640" s="104"/>
    </row>
    <row r="641" spans="1:22">
      <c r="A641" s="135"/>
      <c r="B641" s="148"/>
      <c r="C641" s="169"/>
      <c r="D641" s="148"/>
      <c r="E641" s="169"/>
      <c r="F641" s="147"/>
      <c r="G641" s="300"/>
      <c r="H641" s="134"/>
      <c r="I641" s="134"/>
      <c r="J641" s="135"/>
      <c r="K641" s="162"/>
      <c r="L641" s="191"/>
      <c r="M641" s="99"/>
      <c r="N641" s="99"/>
      <c r="O641" s="99"/>
      <c r="P641" s="295"/>
      <c r="Q641" s="123"/>
      <c r="R641" s="126"/>
      <c r="S641" s="104"/>
      <c r="T641" s="104"/>
      <c r="U641" s="104"/>
      <c r="V641" s="104"/>
    </row>
    <row r="642" spans="1:22">
      <c r="A642" s="135"/>
      <c r="B642" s="148"/>
      <c r="C642" s="169"/>
      <c r="D642" s="148"/>
      <c r="E642" s="169"/>
      <c r="F642" s="147"/>
      <c r="G642" s="300"/>
      <c r="H642" s="134"/>
      <c r="I642" s="134"/>
      <c r="J642" s="135"/>
      <c r="K642" s="162"/>
      <c r="L642" s="191"/>
      <c r="M642" s="99"/>
      <c r="N642" s="99"/>
      <c r="O642" s="99"/>
      <c r="P642" s="295"/>
      <c r="Q642" s="123"/>
      <c r="R642" s="126"/>
      <c r="S642" s="104"/>
      <c r="T642" s="104"/>
      <c r="U642" s="104"/>
      <c r="V642" s="104"/>
    </row>
    <row r="643" spans="1:22">
      <c r="A643" s="135"/>
      <c r="B643" s="148"/>
      <c r="C643" s="169"/>
      <c r="D643" s="148"/>
      <c r="E643" s="169"/>
      <c r="F643" s="147"/>
      <c r="G643" s="300"/>
      <c r="H643" s="134"/>
      <c r="I643" s="134"/>
      <c r="J643" s="135"/>
      <c r="K643" s="162"/>
      <c r="L643" s="191"/>
      <c r="M643" s="99"/>
      <c r="N643" s="99"/>
      <c r="O643" s="99"/>
      <c r="P643" s="295"/>
      <c r="Q643" s="123"/>
      <c r="R643" s="126"/>
      <c r="S643" s="104"/>
      <c r="T643" s="104"/>
      <c r="U643" s="104"/>
      <c r="V643" s="104"/>
    </row>
    <row r="644" spans="1:22">
      <c r="A644" s="135"/>
      <c r="B644" s="148"/>
      <c r="C644" s="169"/>
      <c r="D644" s="148"/>
      <c r="E644" s="169"/>
      <c r="F644" s="147"/>
      <c r="G644" s="300"/>
      <c r="H644" s="134"/>
      <c r="I644" s="134"/>
      <c r="J644" s="135"/>
      <c r="K644" s="162"/>
      <c r="L644" s="191"/>
      <c r="M644" s="99"/>
      <c r="N644" s="99"/>
      <c r="O644" s="99"/>
      <c r="P644" s="295"/>
      <c r="Q644" s="123"/>
      <c r="R644" s="126"/>
      <c r="S644" s="104"/>
      <c r="T644" s="104"/>
      <c r="U644" s="104"/>
      <c r="V644" s="104"/>
    </row>
    <row r="645" spans="1:22">
      <c r="A645" s="135"/>
      <c r="B645" s="148"/>
      <c r="C645" s="170"/>
      <c r="D645" s="148"/>
      <c r="E645" s="170"/>
      <c r="F645" s="147"/>
      <c r="G645" s="300"/>
      <c r="H645" s="134"/>
      <c r="I645" s="134"/>
      <c r="J645" s="135"/>
      <c r="K645" s="163"/>
      <c r="L645" s="191"/>
      <c r="M645" s="100"/>
      <c r="N645" s="100"/>
      <c r="O645" s="100"/>
      <c r="P645" s="296"/>
      <c r="Q645" s="124"/>
      <c r="R645" s="114"/>
      <c r="S645" s="104"/>
      <c r="T645" s="104"/>
      <c r="U645" s="104"/>
      <c r="V645" s="104"/>
    </row>
    <row r="646" spans="1:22">
      <c r="A646" s="135" t="s">
        <v>167</v>
      </c>
      <c r="B646" s="164" t="s">
        <v>168</v>
      </c>
      <c r="C646" s="165"/>
      <c r="D646" s="148"/>
      <c r="E646" s="171">
        <v>20</v>
      </c>
      <c r="F646" s="147">
        <v>5.08</v>
      </c>
      <c r="G646" s="300">
        <f>F646*25</f>
        <v>127</v>
      </c>
      <c r="H646" s="134">
        <f>2500/20000*25</f>
        <v>3.125</v>
      </c>
      <c r="I646" s="134">
        <f>(G646+H646)*4.7/100</f>
        <v>6.115875</v>
      </c>
      <c r="J646" s="135">
        <v>0</v>
      </c>
      <c r="K646" s="136">
        <f>SUM(G646:J653)</f>
        <v>136.24087499999999</v>
      </c>
      <c r="L646" s="191">
        <v>192.39</v>
      </c>
      <c r="M646" s="87"/>
      <c r="N646" s="87"/>
      <c r="O646" s="87"/>
      <c r="P646" s="280">
        <v>349</v>
      </c>
      <c r="Q646" s="122">
        <f>K646*1.53</f>
        <v>208.44853874999998</v>
      </c>
      <c r="R646" s="125">
        <f>(Q646-K646)/Q646</f>
        <v>0.34640522875816993</v>
      </c>
      <c r="S646" s="104"/>
      <c r="T646" s="104"/>
      <c r="U646" s="104"/>
      <c r="V646" s="104"/>
    </row>
    <row r="647" spans="1:22">
      <c r="A647" s="135"/>
      <c r="B647" s="164"/>
      <c r="C647" s="166"/>
      <c r="D647" s="148"/>
      <c r="E647" s="172"/>
      <c r="F647" s="147"/>
      <c r="G647" s="300"/>
      <c r="H647" s="134"/>
      <c r="I647" s="134"/>
      <c r="J647" s="135"/>
      <c r="K647" s="137"/>
      <c r="L647" s="191"/>
      <c r="M647" s="85"/>
      <c r="N647" s="85"/>
      <c r="O647" s="85"/>
      <c r="P647" s="278"/>
      <c r="Q647" s="123"/>
      <c r="R647" s="126"/>
      <c r="S647" s="104"/>
      <c r="T647" s="104"/>
      <c r="U647" s="104"/>
      <c r="V647" s="104"/>
    </row>
    <row r="648" spans="1:22">
      <c r="A648" s="135"/>
      <c r="B648" s="164"/>
      <c r="C648" s="166"/>
      <c r="D648" s="148"/>
      <c r="E648" s="172"/>
      <c r="F648" s="147"/>
      <c r="G648" s="300"/>
      <c r="H648" s="134"/>
      <c r="I648" s="134"/>
      <c r="J648" s="135"/>
      <c r="K648" s="137"/>
      <c r="L648" s="191"/>
      <c r="M648" s="85"/>
      <c r="N648" s="85"/>
      <c r="O648" s="85"/>
      <c r="P648" s="278"/>
      <c r="Q648" s="123"/>
      <c r="R648" s="126"/>
      <c r="S648" s="104"/>
      <c r="T648" s="104"/>
      <c r="U648" s="104"/>
      <c r="V648" s="104"/>
    </row>
    <row r="649" spans="1:22">
      <c r="A649" s="135"/>
      <c r="B649" s="164"/>
      <c r="C649" s="166"/>
      <c r="D649" s="148"/>
      <c r="E649" s="172"/>
      <c r="F649" s="147"/>
      <c r="G649" s="300"/>
      <c r="H649" s="134"/>
      <c r="I649" s="134"/>
      <c r="J649" s="135"/>
      <c r="K649" s="137"/>
      <c r="L649" s="191"/>
      <c r="M649" s="85"/>
      <c r="N649" s="85"/>
      <c r="O649" s="85"/>
      <c r="P649" s="278"/>
      <c r="Q649" s="123"/>
      <c r="R649" s="126"/>
      <c r="S649" s="104"/>
      <c r="T649" s="104"/>
      <c r="U649" s="104"/>
      <c r="V649" s="104"/>
    </row>
    <row r="650" spans="1:22">
      <c r="A650" s="135"/>
      <c r="B650" s="164"/>
      <c r="C650" s="166"/>
      <c r="D650" s="148"/>
      <c r="E650" s="172"/>
      <c r="F650" s="147"/>
      <c r="G650" s="300"/>
      <c r="H650" s="134"/>
      <c r="I650" s="134"/>
      <c r="J650" s="135"/>
      <c r="K650" s="137"/>
      <c r="L650" s="191"/>
      <c r="M650" s="85"/>
      <c r="N650" s="85"/>
      <c r="O650" s="85"/>
      <c r="P650" s="278"/>
      <c r="Q650" s="123"/>
      <c r="R650" s="126"/>
      <c r="S650" s="104"/>
      <c r="T650" s="104"/>
      <c r="U650" s="104"/>
      <c r="V650" s="104"/>
    </row>
    <row r="651" spans="1:22">
      <c r="A651" s="135"/>
      <c r="B651" s="164"/>
      <c r="C651" s="166"/>
      <c r="D651" s="148"/>
      <c r="E651" s="172"/>
      <c r="F651" s="147"/>
      <c r="G651" s="300"/>
      <c r="H651" s="134"/>
      <c r="I651" s="134"/>
      <c r="J651" s="135"/>
      <c r="K651" s="137"/>
      <c r="L651" s="191"/>
      <c r="M651" s="85"/>
      <c r="N651" s="85"/>
      <c r="O651" s="85"/>
      <c r="P651" s="278"/>
      <c r="Q651" s="123"/>
      <c r="R651" s="126"/>
      <c r="S651" s="104"/>
      <c r="T651" s="104"/>
      <c r="U651" s="104"/>
      <c r="V651" s="104"/>
    </row>
    <row r="652" spans="1:22">
      <c r="A652" s="135"/>
      <c r="B652" s="164"/>
      <c r="C652" s="166"/>
      <c r="D652" s="148"/>
      <c r="E652" s="172"/>
      <c r="F652" s="147"/>
      <c r="G652" s="300"/>
      <c r="H652" s="134"/>
      <c r="I652" s="134"/>
      <c r="J652" s="135"/>
      <c r="K652" s="137"/>
      <c r="L652" s="191"/>
      <c r="M652" s="85"/>
      <c r="N652" s="85"/>
      <c r="O652" s="85"/>
      <c r="P652" s="278"/>
      <c r="Q652" s="123"/>
      <c r="R652" s="126"/>
      <c r="S652" s="104"/>
      <c r="T652" s="104"/>
      <c r="U652" s="104"/>
      <c r="V652" s="104"/>
    </row>
    <row r="653" spans="1:22">
      <c r="A653" s="135"/>
      <c r="B653" s="164"/>
      <c r="C653" s="167"/>
      <c r="D653" s="148"/>
      <c r="E653" s="173"/>
      <c r="F653" s="147"/>
      <c r="G653" s="300"/>
      <c r="H653" s="134"/>
      <c r="I653" s="134"/>
      <c r="J653" s="135"/>
      <c r="K653" s="138"/>
      <c r="L653" s="191"/>
      <c r="M653" s="86"/>
      <c r="N653" s="86"/>
      <c r="O653" s="86"/>
      <c r="P653" s="279"/>
      <c r="Q653" s="124"/>
      <c r="R653" s="114"/>
      <c r="S653" s="104"/>
      <c r="T653" s="104"/>
      <c r="U653" s="104"/>
      <c r="V653" s="104"/>
    </row>
    <row r="654" spans="1:22">
      <c r="A654" s="135" t="s">
        <v>169</v>
      </c>
      <c r="B654" s="164" t="s">
        <v>170</v>
      </c>
      <c r="C654" s="165"/>
      <c r="D654" s="148"/>
      <c r="E654" s="168">
        <v>20</v>
      </c>
      <c r="F654" s="147">
        <v>5.26</v>
      </c>
      <c r="G654" s="300">
        <f>F654*25</f>
        <v>131.5</v>
      </c>
      <c r="H654" s="134">
        <f>2500/20000*25</f>
        <v>3.125</v>
      </c>
      <c r="I654" s="134">
        <f>(G654+H654)*4.7/100</f>
        <v>6.3273750000000009</v>
      </c>
      <c r="J654" s="135">
        <v>0</v>
      </c>
      <c r="K654" s="136">
        <f>SUM(G654:J661)</f>
        <v>140.95237499999999</v>
      </c>
      <c r="L654" s="191"/>
      <c r="M654" s="87"/>
      <c r="N654" s="87"/>
      <c r="O654" s="87"/>
      <c r="P654" s="280"/>
      <c r="Q654" s="122">
        <f>K654*1.53</f>
        <v>215.65713374999999</v>
      </c>
      <c r="R654" s="125">
        <f>(Q654-K654)/Q654</f>
        <v>0.34640522875816993</v>
      </c>
      <c r="S654" s="104"/>
      <c r="T654" s="104"/>
      <c r="U654" s="104"/>
      <c r="V654" s="104"/>
    </row>
    <row r="655" spans="1:22">
      <c r="A655" s="135"/>
      <c r="B655" s="164"/>
      <c r="C655" s="166"/>
      <c r="D655" s="148"/>
      <c r="E655" s="169"/>
      <c r="F655" s="147"/>
      <c r="G655" s="300"/>
      <c r="H655" s="134"/>
      <c r="I655" s="134"/>
      <c r="J655" s="135"/>
      <c r="K655" s="137"/>
      <c r="L655" s="191"/>
      <c r="M655" s="85"/>
      <c r="N655" s="85"/>
      <c r="O655" s="85"/>
      <c r="P655" s="278"/>
      <c r="Q655" s="123"/>
      <c r="R655" s="126"/>
      <c r="S655" s="104"/>
      <c r="T655" s="104"/>
      <c r="U655" s="104"/>
      <c r="V655" s="104"/>
    </row>
    <row r="656" spans="1:22">
      <c r="A656" s="135"/>
      <c r="B656" s="164"/>
      <c r="C656" s="166"/>
      <c r="D656" s="148"/>
      <c r="E656" s="169"/>
      <c r="F656" s="147"/>
      <c r="G656" s="300"/>
      <c r="H656" s="134"/>
      <c r="I656" s="134"/>
      <c r="J656" s="135"/>
      <c r="K656" s="137"/>
      <c r="L656" s="191"/>
      <c r="M656" s="85"/>
      <c r="N656" s="85"/>
      <c r="O656" s="85"/>
      <c r="P656" s="278"/>
      <c r="Q656" s="123"/>
      <c r="R656" s="126"/>
      <c r="S656" s="104"/>
      <c r="T656" s="104"/>
      <c r="U656" s="104"/>
      <c r="V656" s="104"/>
    </row>
    <row r="657" spans="1:22">
      <c r="A657" s="135"/>
      <c r="B657" s="164"/>
      <c r="C657" s="166"/>
      <c r="D657" s="148"/>
      <c r="E657" s="169"/>
      <c r="F657" s="147"/>
      <c r="G657" s="300"/>
      <c r="H657" s="134"/>
      <c r="I657" s="134"/>
      <c r="J657" s="135"/>
      <c r="K657" s="137"/>
      <c r="L657" s="191"/>
      <c r="M657" s="85"/>
      <c r="N657" s="85"/>
      <c r="O657" s="85"/>
      <c r="P657" s="278"/>
      <c r="Q657" s="123"/>
      <c r="R657" s="126"/>
      <c r="S657" s="104"/>
      <c r="T657" s="104"/>
      <c r="U657" s="104"/>
      <c r="V657" s="104"/>
    </row>
    <row r="658" spans="1:22">
      <c r="A658" s="135"/>
      <c r="B658" s="164"/>
      <c r="C658" s="166"/>
      <c r="D658" s="148"/>
      <c r="E658" s="169"/>
      <c r="F658" s="147"/>
      <c r="G658" s="300"/>
      <c r="H658" s="134"/>
      <c r="I658" s="134"/>
      <c r="J658" s="135"/>
      <c r="K658" s="137"/>
      <c r="L658" s="191"/>
      <c r="M658" s="85"/>
      <c r="N658" s="85"/>
      <c r="O658" s="85"/>
      <c r="P658" s="278"/>
      <c r="Q658" s="123"/>
      <c r="R658" s="126"/>
      <c r="S658" s="104"/>
      <c r="T658" s="104"/>
      <c r="U658" s="104"/>
      <c r="V658" s="104"/>
    </row>
    <row r="659" spans="1:22">
      <c r="A659" s="135"/>
      <c r="B659" s="164"/>
      <c r="C659" s="166"/>
      <c r="D659" s="148"/>
      <c r="E659" s="169"/>
      <c r="F659" s="147"/>
      <c r="G659" s="300"/>
      <c r="H659" s="134"/>
      <c r="I659" s="134"/>
      <c r="J659" s="135"/>
      <c r="K659" s="137"/>
      <c r="L659" s="191"/>
      <c r="M659" s="85"/>
      <c r="N659" s="85"/>
      <c r="O659" s="85"/>
      <c r="P659" s="278"/>
      <c r="Q659" s="123"/>
      <c r="R659" s="126"/>
      <c r="S659" s="104"/>
      <c r="T659" s="104"/>
      <c r="U659" s="104"/>
      <c r="V659" s="104"/>
    </row>
    <row r="660" spans="1:22">
      <c r="A660" s="135"/>
      <c r="B660" s="164"/>
      <c r="C660" s="166"/>
      <c r="D660" s="148"/>
      <c r="E660" s="169"/>
      <c r="F660" s="147"/>
      <c r="G660" s="300"/>
      <c r="H660" s="134"/>
      <c r="I660" s="134"/>
      <c r="J660" s="135"/>
      <c r="K660" s="137"/>
      <c r="L660" s="191"/>
      <c r="M660" s="85"/>
      <c r="N660" s="85"/>
      <c r="O660" s="85"/>
      <c r="P660" s="278"/>
      <c r="Q660" s="123"/>
      <c r="R660" s="126"/>
      <c r="S660" s="104"/>
      <c r="T660" s="104"/>
      <c r="U660" s="104"/>
      <c r="V660" s="104"/>
    </row>
    <row r="661" spans="1:22">
      <c r="A661" s="135"/>
      <c r="B661" s="164"/>
      <c r="C661" s="167"/>
      <c r="D661" s="148"/>
      <c r="E661" s="170"/>
      <c r="F661" s="147"/>
      <c r="G661" s="300"/>
      <c r="H661" s="134"/>
      <c r="I661" s="134"/>
      <c r="J661" s="135"/>
      <c r="K661" s="138"/>
      <c r="L661" s="191"/>
      <c r="M661" s="86"/>
      <c r="N661" s="86"/>
      <c r="O661" s="86"/>
      <c r="P661" s="279"/>
      <c r="Q661" s="124"/>
      <c r="R661" s="114"/>
      <c r="S661" s="104"/>
      <c r="T661" s="104"/>
      <c r="U661" s="104"/>
      <c r="V661" s="104"/>
    </row>
    <row r="662" spans="1:22">
      <c r="A662" s="135" t="s">
        <v>171</v>
      </c>
      <c r="B662" s="164" t="s">
        <v>172</v>
      </c>
      <c r="C662" s="165"/>
      <c r="D662" s="148"/>
      <c r="E662" s="168">
        <v>20</v>
      </c>
      <c r="F662" s="147">
        <v>5.62</v>
      </c>
      <c r="G662" s="300">
        <f>F662*25</f>
        <v>140.5</v>
      </c>
      <c r="H662" s="134">
        <f>2500/20000*25</f>
        <v>3.125</v>
      </c>
      <c r="I662" s="134">
        <f>(G662+H662)*4.7/100</f>
        <v>6.750375</v>
      </c>
      <c r="J662" s="135">
        <v>0</v>
      </c>
      <c r="K662" s="136">
        <f>SUM(G662:J669)</f>
        <v>150.37537499999999</v>
      </c>
      <c r="L662" s="191">
        <v>201.25</v>
      </c>
      <c r="M662" s="87"/>
      <c r="N662" s="87"/>
      <c r="O662" s="87"/>
      <c r="P662" s="280">
        <v>399</v>
      </c>
      <c r="Q662" s="122">
        <f>K662*1.53</f>
        <v>230.07432374999999</v>
      </c>
      <c r="R662" s="125">
        <f>(Q662-K662)/Q662</f>
        <v>0.34640522875816993</v>
      </c>
      <c r="S662" s="104"/>
      <c r="T662" s="104"/>
      <c r="U662" s="104"/>
      <c r="V662" s="104"/>
    </row>
    <row r="663" spans="1:22">
      <c r="A663" s="135"/>
      <c r="B663" s="164"/>
      <c r="C663" s="166"/>
      <c r="D663" s="148"/>
      <c r="E663" s="169"/>
      <c r="F663" s="147"/>
      <c r="G663" s="300"/>
      <c r="H663" s="134"/>
      <c r="I663" s="134"/>
      <c r="J663" s="135"/>
      <c r="K663" s="137"/>
      <c r="L663" s="191"/>
      <c r="M663" s="85"/>
      <c r="N663" s="85"/>
      <c r="O663" s="85"/>
      <c r="P663" s="278"/>
      <c r="Q663" s="123"/>
      <c r="R663" s="126"/>
      <c r="S663" s="104"/>
      <c r="T663" s="104"/>
      <c r="U663" s="104"/>
      <c r="V663" s="104"/>
    </row>
    <row r="664" spans="1:22">
      <c r="A664" s="135"/>
      <c r="B664" s="164"/>
      <c r="C664" s="166"/>
      <c r="D664" s="148"/>
      <c r="E664" s="169"/>
      <c r="F664" s="147"/>
      <c r="G664" s="300"/>
      <c r="H664" s="134"/>
      <c r="I664" s="134"/>
      <c r="J664" s="135"/>
      <c r="K664" s="137"/>
      <c r="L664" s="191"/>
      <c r="M664" s="85"/>
      <c r="N664" s="85"/>
      <c r="O664" s="85"/>
      <c r="P664" s="278"/>
      <c r="Q664" s="123"/>
      <c r="R664" s="126"/>
      <c r="S664" s="104"/>
      <c r="T664" s="104"/>
      <c r="U664" s="104"/>
      <c r="V664" s="104"/>
    </row>
    <row r="665" spans="1:22">
      <c r="A665" s="135"/>
      <c r="B665" s="164"/>
      <c r="C665" s="166"/>
      <c r="D665" s="148"/>
      <c r="E665" s="169"/>
      <c r="F665" s="147"/>
      <c r="G665" s="300"/>
      <c r="H665" s="134"/>
      <c r="I665" s="134"/>
      <c r="J665" s="135"/>
      <c r="K665" s="137"/>
      <c r="L665" s="191"/>
      <c r="M665" s="85"/>
      <c r="N665" s="85"/>
      <c r="O665" s="85"/>
      <c r="P665" s="278"/>
      <c r="Q665" s="123"/>
      <c r="R665" s="126"/>
      <c r="S665" s="104"/>
      <c r="T665" s="104"/>
      <c r="U665" s="104"/>
      <c r="V665" s="104"/>
    </row>
    <row r="666" spans="1:22">
      <c r="A666" s="135"/>
      <c r="B666" s="164"/>
      <c r="C666" s="166"/>
      <c r="D666" s="148"/>
      <c r="E666" s="169"/>
      <c r="F666" s="147"/>
      <c r="G666" s="300"/>
      <c r="H666" s="134"/>
      <c r="I666" s="134"/>
      <c r="J666" s="135"/>
      <c r="K666" s="137"/>
      <c r="L666" s="191"/>
      <c r="M666" s="85"/>
      <c r="N666" s="85"/>
      <c r="O666" s="85"/>
      <c r="P666" s="278"/>
      <c r="Q666" s="123"/>
      <c r="R666" s="126"/>
      <c r="S666" s="104"/>
      <c r="T666" s="104"/>
      <c r="U666" s="104"/>
      <c r="V666" s="104"/>
    </row>
    <row r="667" spans="1:22">
      <c r="A667" s="135"/>
      <c r="B667" s="164"/>
      <c r="C667" s="166"/>
      <c r="D667" s="148"/>
      <c r="E667" s="169"/>
      <c r="F667" s="147"/>
      <c r="G667" s="300"/>
      <c r="H667" s="134"/>
      <c r="I667" s="134"/>
      <c r="J667" s="135"/>
      <c r="K667" s="137"/>
      <c r="L667" s="191"/>
      <c r="M667" s="85"/>
      <c r="N667" s="85"/>
      <c r="O667" s="85"/>
      <c r="P667" s="278"/>
      <c r="Q667" s="123"/>
      <c r="R667" s="126"/>
      <c r="S667" s="104"/>
      <c r="T667" s="104"/>
      <c r="U667" s="104"/>
      <c r="V667" s="104"/>
    </row>
    <row r="668" spans="1:22">
      <c r="A668" s="135"/>
      <c r="B668" s="164"/>
      <c r="C668" s="166"/>
      <c r="D668" s="148"/>
      <c r="E668" s="169"/>
      <c r="F668" s="147"/>
      <c r="G668" s="300"/>
      <c r="H668" s="134"/>
      <c r="I668" s="134"/>
      <c r="J668" s="135"/>
      <c r="K668" s="137"/>
      <c r="L668" s="191"/>
      <c r="M668" s="85"/>
      <c r="N668" s="85"/>
      <c r="O668" s="85"/>
      <c r="P668" s="278"/>
      <c r="Q668" s="123"/>
      <c r="R668" s="126"/>
      <c r="S668" s="104"/>
      <c r="T668" s="104"/>
      <c r="U668" s="104"/>
      <c r="V668" s="104"/>
    </row>
    <row r="669" spans="1:22">
      <c r="A669" s="135"/>
      <c r="B669" s="164"/>
      <c r="C669" s="167"/>
      <c r="D669" s="148"/>
      <c r="E669" s="170"/>
      <c r="F669" s="147"/>
      <c r="G669" s="300"/>
      <c r="H669" s="134"/>
      <c r="I669" s="134"/>
      <c r="J669" s="135"/>
      <c r="K669" s="138"/>
      <c r="L669" s="191"/>
      <c r="M669" s="86"/>
      <c r="N669" s="86"/>
      <c r="O669" s="86"/>
      <c r="P669" s="279"/>
      <c r="Q669" s="124"/>
      <c r="R669" s="114"/>
      <c r="S669" s="104"/>
      <c r="T669" s="104"/>
      <c r="U669" s="104"/>
      <c r="V669" s="104"/>
    </row>
    <row r="670" spans="1:22">
      <c r="A670" s="135" t="s">
        <v>173</v>
      </c>
      <c r="B670" s="164" t="s">
        <v>174</v>
      </c>
      <c r="C670" s="165"/>
      <c r="D670" s="148"/>
      <c r="E670" s="168">
        <v>20</v>
      </c>
      <c r="F670" s="147">
        <v>6.35</v>
      </c>
      <c r="G670" s="300">
        <f>F670*25</f>
        <v>158.75</v>
      </c>
      <c r="H670" s="134">
        <f>2500/20000*25</f>
        <v>3.125</v>
      </c>
      <c r="I670" s="134">
        <f>(G670+H670)*4.7/100</f>
        <v>7.6081250000000002</v>
      </c>
      <c r="J670" s="135">
        <v>0</v>
      </c>
      <c r="K670" s="136">
        <f>SUM(G670:J677)</f>
        <v>169.483125</v>
      </c>
      <c r="L670" s="191">
        <v>201.25</v>
      </c>
      <c r="M670" s="87"/>
      <c r="N670" s="87"/>
      <c r="O670" s="87"/>
      <c r="P670" s="280">
        <v>399</v>
      </c>
      <c r="Q670" s="122">
        <f>K670*1.53</f>
        <v>259.30918124999999</v>
      </c>
      <c r="R670" s="125">
        <f>(Q670-K670)/Q670</f>
        <v>0.34640522875816993</v>
      </c>
      <c r="S670" s="104"/>
      <c r="T670" s="104"/>
      <c r="U670" s="104"/>
      <c r="V670" s="104"/>
    </row>
    <row r="671" spans="1:22">
      <c r="A671" s="135"/>
      <c r="B671" s="164"/>
      <c r="C671" s="166"/>
      <c r="D671" s="148"/>
      <c r="E671" s="169"/>
      <c r="F671" s="147"/>
      <c r="G671" s="300"/>
      <c r="H671" s="134"/>
      <c r="I671" s="134"/>
      <c r="J671" s="135"/>
      <c r="K671" s="137"/>
      <c r="L671" s="191"/>
      <c r="M671" s="85"/>
      <c r="N671" s="85"/>
      <c r="O671" s="85"/>
      <c r="P671" s="278"/>
      <c r="Q671" s="123"/>
      <c r="R671" s="126"/>
      <c r="S671" s="104"/>
      <c r="T671" s="104"/>
      <c r="U671" s="104"/>
      <c r="V671" s="104"/>
    </row>
    <row r="672" spans="1:22">
      <c r="A672" s="135"/>
      <c r="B672" s="164"/>
      <c r="C672" s="166"/>
      <c r="D672" s="148"/>
      <c r="E672" s="169"/>
      <c r="F672" s="147"/>
      <c r="G672" s="300"/>
      <c r="H672" s="134"/>
      <c r="I672" s="134"/>
      <c r="J672" s="135"/>
      <c r="K672" s="137"/>
      <c r="L672" s="191"/>
      <c r="M672" s="85"/>
      <c r="N672" s="85"/>
      <c r="O672" s="85"/>
      <c r="P672" s="278"/>
      <c r="Q672" s="123"/>
      <c r="R672" s="126"/>
      <c r="S672" s="104"/>
      <c r="T672" s="104"/>
      <c r="U672" s="104"/>
      <c r="V672" s="104"/>
    </row>
    <row r="673" spans="1:22">
      <c r="A673" s="135"/>
      <c r="B673" s="164"/>
      <c r="C673" s="166"/>
      <c r="D673" s="148"/>
      <c r="E673" s="169"/>
      <c r="F673" s="147"/>
      <c r="G673" s="300"/>
      <c r="H673" s="134"/>
      <c r="I673" s="134"/>
      <c r="J673" s="135"/>
      <c r="K673" s="137"/>
      <c r="L673" s="191"/>
      <c r="M673" s="85"/>
      <c r="N673" s="85"/>
      <c r="O673" s="85"/>
      <c r="P673" s="278"/>
      <c r="Q673" s="123"/>
      <c r="R673" s="126"/>
      <c r="S673" s="104"/>
      <c r="T673" s="104"/>
      <c r="U673" s="104"/>
      <c r="V673" s="104"/>
    </row>
    <row r="674" spans="1:22">
      <c r="A674" s="135"/>
      <c r="B674" s="164"/>
      <c r="C674" s="166"/>
      <c r="D674" s="148"/>
      <c r="E674" s="169"/>
      <c r="F674" s="147"/>
      <c r="G674" s="300"/>
      <c r="H674" s="134"/>
      <c r="I674" s="134"/>
      <c r="J674" s="135"/>
      <c r="K674" s="137"/>
      <c r="L674" s="191"/>
      <c r="M674" s="85"/>
      <c r="N674" s="85"/>
      <c r="O674" s="85"/>
      <c r="P674" s="278"/>
      <c r="Q674" s="123"/>
      <c r="R674" s="126"/>
      <c r="S674" s="104"/>
      <c r="T674" s="104"/>
      <c r="U674" s="104"/>
      <c r="V674" s="104"/>
    </row>
    <row r="675" spans="1:22">
      <c r="A675" s="135"/>
      <c r="B675" s="164"/>
      <c r="C675" s="166"/>
      <c r="D675" s="148"/>
      <c r="E675" s="169"/>
      <c r="F675" s="147"/>
      <c r="G675" s="300"/>
      <c r="H675" s="134"/>
      <c r="I675" s="134"/>
      <c r="J675" s="135"/>
      <c r="K675" s="137"/>
      <c r="L675" s="191"/>
      <c r="M675" s="85"/>
      <c r="N675" s="85"/>
      <c r="O675" s="85"/>
      <c r="P675" s="278"/>
      <c r="Q675" s="123"/>
      <c r="R675" s="126"/>
      <c r="S675" s="104"/>
      <c r="T675" s="104"/>
      <c r="U675" s="104"/>
      <c r="V675" s="104"/>
    </row>
    <row r="676" spans="1:22">
      <c r="A676" s="135"/>
      <c r="B676" s="164"/>
      <c r="C676" s="166"/>
      <c r="D676" s="148"/>
      <c r="E676" s="169"/>
      <c r="F676" s="147"/>
      <c r="G676" s="300"/>
      <c r="H676" s="134"/>
      <c r="I676" s="134"/>
      <c r="J676" s="135"/>
      <c r="K676" s="137"/>
      <c r="L676" s="191"/>
      <c r="M676" s="85"/>
      <c r="N676" s="85"/>
      <c r="O676" s="85"/>
      <c r="P676" s="278"/>
      <c r="Q676" s="123"/>
      <c r="R676" s="126"/>
      <c r="S676" s="104"/>
      <c r="T676" s="104"/>
      <c r="U676" s="104"/>
      <c r="V676" s="104"/>
    </row>
    <row r="677" spans="1:22">
      <c r="A677" s="135"/>
      <c r="B677" s="164"/>
      <c r="C677" s="167"/>
      <c r="D677" s="148"/>
      <c r="E677" s="170"/>
      <c r="F677" s="147"/>
      <c r="G677" s="300"/>
      <c r="H677" s="134"/>
      <c r="I677" s="134"/>
      <c r="J677" s="135"/>
      <c r="K677" s="138"/>
      <c r="L677" s="191"/>
      <c r="M677" s="86"/>
      <c r="N677" s="86"/>
      <c r="O677" s="86"/>
      <c r="P677" s="279"/>
      <c r="Q677" s="124"/>
      <c r="R677" s="114"/>
      <c r="S677" s="104"/>
      <c r="T677" s="104"/>
      <c r="U677" s="104"/>
      <c r="V677" s="104"/>
    </row>
    <row r="678" spans="1:22">
      <c r="A678" s="135" t="s">
        <v>175</v>
      </c>
      <c r="B678" s="164" t="s">
        <v>176</v>
      </c>
      <c r="C678" s="165"/>
      <c r="D678" s="148"/>
      <c r="E678" s="168">
        <v>20</v>
      </c>
      <c r="F678" s="147">
        <v>5.8</v>
      </c>
      <c r="G678" s="300">
        <f>F678*25</f>
        <v>145</v>
      </c>
      <c r="H678" s="134">
        <f>2500/20000*25</f>
        <v>3.125</v>
      </c>
      <c r="I678" s="134">
        <f>(G678+H678)*4.7/100</f>
        <v>6.961875</v>
      </c>
      <c r="J678" s="135">
        <v>0</v>
      </c>
      <c r="K678" s="136">
        <f>SUM(G678:J685)</f>
        <v>155.08687499999999</v>
      </c>
      <c r="L678" s="191">
        <v>176.76</v>
      </c>
      <c r="M678" s="87"/>
      <c r="N678" s="87"/>
      <c r="O678" s="87"/>
      <c r="P678" s="280">
        <v>349</v>
      </c>
      <c r="Q678" s="122">
        <f>K678*1.53</f>
        <v>237.28291874999999</v>
      </c>
      <c r="R678" s="125">
        <f>(Q678-K678)/Q678</f>
        <v>0.34640522875816993</v>
      </c>
      <c r="S678" s="104"/>
      <c r="T678" s="104"/>
      <c r="U678" s="104"/>
      <c r="V678" s="104"/>
    </row>
    <row r="679" spans="1:22">
      <c r="A679" s="135"/>
      <c r="B679" s="164"/>
      <c r="C679" s="166"/>
      <c r="D679" s="148"/>
      <c r="E679" s="169"/>
      <c r="F679" s="147"/>
      <c r="G679" s="300"/>
      <c r="H679" s="134"/>
      <c r="I679" s="134"/>
      <c r="J679" s="135"/>
      <c r="K679" s="137"/>
      <c r="L679" s="191"/>
      <c r="M679" s="85"/>
      <c r="N679" s="85"/>
      <c r="O679" s="85"/>
      <c r="P679" s="278"/>
      <c r="Q679" s="123"/>
      <c r="R679" s="126"/>
      <c r="S679" s="104"/>
      <c r="T679" s="104"/>
      <c r="U679" s="104"/>
      <c r="V679" s="104"/>
    </row>
    <row r="680" spans="1:22">
      <c r="A680" s="135"/>
      <c r="B680" s="164"/>
      <c r="C680" s="166"/>
      <c r="D680" s="148"/>
      <c r="E680" s="169"/>
      <c r="F680" s="147"/>
      <c r="G680" s="300"/>
      <c r="H680" s="134"/>
      <c r="I680" s="134"/>
      <c r="J680" s="135"/>
      <c r="K680" s="137"/>
      <c r="L680" s="191"/>
      <c r="M680" s="85"/>
      <c r="N680" s="85"/>
      <c r="O680" s="85"/>
      <c r="P680" s="278"/>
      <c r="Q680" s="123"/>
      <c r="R680" s="126"/>
      <c r="S680" s="104"/>
      <c r="T680" s="104"/>
      <c r="U680" s="104"/>
      <c r="V680" s="104"/>
    </row>
    <row r="681" spans="1:22">
      <c r="A681" s="135"/>
      <c r="B681" s="164"/>
      <c r="C681" s="166"/>
      <c r="D681" s="148"/>
      <c r="E681" s="169"/>
      <c r="F681" s="147"/>
      <c r="G681" s="300"/>
      <c r="H681" s="134"/>
      <c r="I681" s="134"/>
      <c r="J681" s="135"/>
      <c r="K681" s="137"/>
      <c r="L681" s="191"/>
      <c r="M681" s="85"/>
      <c r="N681" s="85"/>
      <c r="O681" s="85"/>
      <c r="P681" s="278"/>
      <c r="Q681" s="123"/>
      <c r="R681" s="126"/>
      <c r="S681" s="104"/>
      <c r="T681" s="104"/>
      <c r="U681" s="104"/>
      <c r="V681" s="104"/>
    </row>
    <row r="682" spans="1:22">
      <c r="A682" s="135"/>
      <c r="B682" s="164"/>
      <c r="C682" s="166"/>
      <c r="D682" s="148"/>
      <c r="E682" s="169"/>
      <c r="F682" s="147"/>
      <c r="G682" s="300"/>
      <c r="H682" s="134"/>
      <c r="I682" s="134"/>
      <c r="J682" s="135"/>
      <c r="K682" s="137"/>
      <c r="L682" s="191"/>
      <c r="M682" s="85"/>
      <c r="N682" s="85"/>
      <c r="O682" s="85"/>
      <c r="P682" s="278"/>
      <c r="Q682" s="123"/>
      <c r="R682" s="126"/>
      <c r="S682" s="104"/>
      <c r="T682" s="104"/>
      <c r="U682" s="104"/>
      <c r="V682" s="104"/>
    </row>
    <row r="683" spans="1:22">
      <c r="A683" s="135"/>
      <c r="B683" s="164"/>
      <c r="C683" s="166"/>
      <c r="D683" s="148"/>
      <c r="E683" s="169"/>
      <c r="F683" s="147"/>
      <c r="G683" s="300"/>
      <c r="H683" s="134"/>
      <c r="I683" s="134"/>
      <c r="J683" s="135"/>
      <c r="K683" s="137"/>
      <c r="L683" s="191"/>
      <c r="M683" s="85"/>
      <c r="N683" s="85"/>
      <c r="O683" s="85"/>
      <c r="P683" s="278"/>
      <c r="Q683" s="123"/>
      <c r="R683" s="126"/>
      <c r="S683" s="104"/>
      <c r="T683" s="104"/>
      <c r="U683" s="104"/>
      <c r="V683" s="104"/>
    </row>
    <row r="684" spans="1:22">
      <c r="A684" s="135"/>
      <c r="B684" s="164"/>
      <c r="C684" s="166"/>
      <c r="D684" s="148"/>
      <c r="E684" s="169"/>
      <c r="F684" s="147"/>
      <c r="G684" s="300"/>
      <c r="H684" s="134"/>
      <c r="I684" s="134"/>
      <c r="J684" s="135"/>
      <c r="K684" s="137"/>
      <c r="L684" s="191"/>
      <c r="M684" s="85"/>
      <c r="N684" s="85"/>
      <c r="O684" s="85"/>
      <c r="P684" s="278"/>
      <c r="Q684" s="123"/>
      <c r="R684" s="126"/>
      <c r="S684" s="104"/>
      <c r="T684" s="104"/>
      <c r="U684" s="104"/>
      <c r="V684" s="104"/>
    </row>
    <row r="685" spans="1:22">
      <c r="A685" s="135"/>
      <c r="B685" s="164"/>
      <c r="C685" s="167"/>
      <c r="D685" s="148"/>
      <c r="E685" s="170"/>
      <c r="F685" s="147"/>
      <c r="G685" s="300"/>
      <c r="H685" s="134"/>
      <c r="I685" s="134"/>
      <c r="J685" s="135"/>
      <c r="K685" s="138"/>
      <c r="L685" s="191"/>
      <c r="M685" s="86"/>
      <c r="N685" s="86"/>
      <c r="O685" s="86"/>
      <c r="P685" s="279"/>
      <c r="Q685" s="124"/>
      <c r="R685" s="114"/>
      <c r="S685" s="104"/>
      <c r="T685" s="104"/>
      <c r="U685" s="104"/>
      <c r="V685" s="104"/>
    </row>
    <row r="686" spans="1:22">
      <c r="A686" s="135" t="s">
        <v>177</v>
      </c>
      <c r="B686" s="164" t="s">
        <v>178</v>
      </c>
      <c r="C686" s="165"/>
      <c r="D686" s="148"/>
      <c r="E686" s="168">
        <v>20</v>
      </c>
      <c r="F686" s="147">
        <v>5.26</v>
      </c>
      <c r="G686" s="300">
        <f>F686*25</f>
        <v>131.5</v>
      </c>
      <c r="H686" s="134">
        <f>2500/20000*25</f>
        <v>3.125</v>
      </c>
      <c r="I686" s="134">
        <f>(G686+H686)*4.7/100</f>
        <v>6.3273750000000009</v>
      </c>
      <c r="J686" s="135">
        <v>0</v>
      </c>
      <c r="K686" s="136">
        <f>SUM(G686:J693)</f>
        <v>140.95237499999999</v>
      </c>
      <c r="L686" s="191">
        <v>233.19</v>
      </c>
      <c r="M686" s="87"/>
      <c r="N686" s="87"/>
      <c r="O686" s="87"/>
      <c r="P686" s="280">
        <v>449</v>
      </c>
      <c r="Q686" s="122">
        <f>K686*1.53</f>
        <v>215.65713374999999</v>
      </c>
      <c r="R686" s="125">
        <f>(Q686-K686)/Q686</f>
        <v>0.34640522875816993</v>
      </c>
      <c r="S686" s="104"/>
      <c r="T686" s="104"/>
      <c r="U686" s="104"/>
      <c r="V686" s="104"/>
    </row>
    <row r="687" spans="1:22">
      <c r="A687" s="135"/>
      <c r="B687" s="164"/>
      <c r="C687" s="166"/>
      <c r="D687" s="148"/>
      <c r="E687" s="169"/>
      <c r="F687" s="147"/>
      <c r="G687" s="300"/>
      <c r="H687" s="134"/>
      <c r="I687" s="134"/>
      <c r="J687" s="135"/>
      <c r="K687" s="137"/>
      <c r="L687" s="191"/>
      <c r="M687" s="85"/>
      <c r="N687" s="85"/>
      <c r="O687" s="85"/>
      <c r="P687" s="278"/>
      <c r="Q687" s="123"/>
      <c r="R687" s="126"/>
      <c r="S687" s="104"/>
      <c r="T687" s="104"/>
      <c r="U687" s="104"/>
      <c r="V687" s="104"/>
    </row>
    <row r="688" spans="1:22">
      <c r="A688" s="135"/>
      <c r="B688" s="164"/>
      <c r="C688" s="166"/>
      <c r="D688" s="148"/>
      <c r="E688" s="169"/>
      <c r="F688" s="147"/>
      <c r="G688" s="300"/>
      <c r="H688" s="134"/>
      <c r="I688" s="134"/>
      <c r="J688" s="135"/>
      <c r="K688" s="137"/>
      <c r="L688" s="191"/>
      <c r="M688" s="85"/>
      <c r="N688" s="85"/>
      <c r="O688" s="85"/>
      <c r="P688" s="278"/>
      <c r="Q688" s="123"/>
      <c r="R688" s="126"/>
      <c r="S688" s="104"/>
      <c r="T688" s="104"/>
      <c r="U688" s="104"/>
      <c r="V688" s="104"/>
    </row>
    <row r="689" spans="1:22">
      <c r="A689" s="135"/>
      <c r="B689" s="164"/>
      <c r="C689" s="166"/>
      <c r="D689" s="148"/>
      <c r="E689" s="169"/>
      <c r="F689" s="147"/>
      <c r="G689" s="300"/>
      <c r="H689" s="134"/>
      <c r="I689" s="134"/>
      <c r="J689" s="135"/>
      <c r="K689" s="137"/>
      <c r="L689" s="191"/>
      <c r="M689" s="85"/>
      <c r="N689" s="85"/>
      <c r="O689" s="85"/>
      <c r="P689" s="278"/>
      <c r="Q689" s="123"/>
      <c r="R689" s="126"/>
      <c r="S689" s="104"/>
      <c r="T689" s="104"/>
      <c r="U689" s="104"/>
      <c r="V689" s="104"/>
    </row>
    <row r="690" spans="1:22">
      <c r="A690" s="135"/>
      <c r="B690" s="164"/>
      <c r="C690" s="166"/>
      <c r="D690" s="148"/>
      <c r="E690" s="169"/>
      <c r="F690" s="147"/>
      <c r="G690" s="300"/>
      <c r="H690" s="134"/>
      <c r="I690" s="134"/>
      <c r="J690" s="135"/>
      <c r="K690" s="137"/>
      <c r="L690" s="191"/>
      <c r="M690" s="85"/>
      <c r="N690" s="85"/>
      <c r="O690" s="85"/>
      <c r="P690" s="278"/>
      <c r="Q690" s="123"/>
      <c r="R690" s="126"/>
      <c r="S690" s="104"/>
      <c r="T690" s="104"/>
      <c r="U690" s="104"/>
      <c r="V690" s="104"/>
    </row>
    <row r="691" spans="1:22">
      <c r="A691" s="135"/>
      <c r="B691" s="164"/>
      <c r="C691" s="166"/>
      <c r="D691" s="148"/>
      <c r="E691" s="169"/>
      <c r="F691" s="147"/>
      <c r="G691" s="300"/>
      <c r="H691" s="134"/>
      <c r="I691" s="134"/>
      <c r="J691" s="135"/>
      <c r="K691" s="137"/>
      <c r="L691" s="191"/>
      <c r="M691" s="85"/>
      <c r="N691" s="85"/>
      <c r="O691" s="85"/>
      <c r="P691" s="278"/>
      <c r="Q691" s="123"/>
      <c r="R691" s="126"/>
      <c r="S691" s="104"/>
      <c r="T691" s="104"/>
      <c r="U691" s="104"/>
      <c r="V691" s="104"/>
    </row>
    <row r="692" spans="1:22">
      <c r="A692" s="135"/>
      <c r="B692" s="164"/>
      <c r="C692" s="166"/>
      <c r="D692" s="148"/>
      <c r="E692" s="169"/>
      <c r="F692" s="147"/>
      <c r="G692" s="300"/>
      <c r="H692" s="134"/>
      <c r="I692" s="134"/>
      <c r="J692" s="135"/>
      <c r="K692" s="137"/>
      <c r="L692" s="191"/>
      <c r="M692" s="85"/>
      <c r="N692" s="85"/>
      <c r="O692" s="85"/>
      <c r="P692" s="278"/>
      <c r="Q692" s="123"/>
      <c r="R692" s="126"/>
      <c r="S692" s="104"/>
      <c r="T692" s="104"/>
      <c r="U692" s="104"/>
      <c r="V692" s="104"/>
    </row>
    <row r="693" spans="1:22">
      <c r="A693" s="135"/>
      <c r="B693" s="164"/>
      <c r="C693" s="167"/>
      <c r="D693" s="148"/>
      <c r="E693" s="170"/>
      <c r="F693" s="147"/>
      <c r="G693" s="300"/>
      <c r="H693" s="134"/>
      <c r="I693" s="134"/>
      <c r="J693" s="135"/>
      <c r="K693" s="138"/>
      <c r="L693" s="191"/>
      <c r="M693" s="86"/>
      <c r="N693" s="86"/>
      <c r="O693" s="86"/>
      <c r="P693" s="279"/>
      <c r="Q693" s="124"/>
      <c r="R693" s="114"/>
      <c r="S693" s="104"/>
      <c r="T693" s="104"/>
      <c r="U693" s="104"/>
      <c r="V693" s="104"/>
    </row>
    <row r="694" spans="1:22">
      <c r="A694" s="174" t="s">
        <v>179</v>
      </c>
      <c r="B694" s="164" t="s">
        <v>180</v>
      </c>
      <c r="C694" s="165"/>
      <c r="D694" s="148"/>
      <c r="E694" s="168">
        <v>25</v>
      </c>
      <c r="F694" s="147">
        <v>4.54</v>
      </c>
      <c r="G694" s="300">
        <f>F694*25</f>
        <v>113.5</v>
      </c>
      <c r="H694" s="134">
        <f>2500/20000*25</f>
        <v>3.125</v>
      </c>
      <c r="I694" s="134">
        <f>(G694+H694)*2.7/100</f>
        <v>3.1488750000000003</v>
      </c>
      <c r="J694" s="135">
        <v>0</v>
      </c>
      <c r="K694" s="136">
        <f>SUM(G694:J701)</f>
        <v>119.773875</v>
      </c>
      <c r="L694" s="191"/>
      <c r="M694" s="87"/>
      <c r="N694" s="87"/>
      <c r="O694" s="87"/>
      <c r="P694" s="280"/>
      <c r="Q694" s="122">
        <f>K694*1.53</f>
        <v>183.25402875</v>
      </c>
      <c r="R694" s="125">
        <f>(Q694-K694)/Q694</f>
        <v>0.34640522875816993</v>
      </c>
      <c r="S694" s="104"/>
      <c r="T694" s="104"/>
      <c r="U694" s="104"/>
      <c r="V694" s="104"/>
    </row>
    <row r="695" spans="1:22">
      <c r="A695" s="135"/>
      <c r="B695" s="164"/>
      <c r="C695" s="166"/>
      <c r="D695" s="148"/>
      <c r="E695" s="169"/>
      <c r="F695" s="147"/>
      <c r="G695" s="300"/>
      <c r="H695" s="134"/>
      <c r="I695" s="134"/>
      <c r="J695" s="135"/>
      <c r="K695" s="137"/>
      <c r="L695" s="191"/>
      <c r="M695" s="85"/>
      <c r="N695" s="85"/>
      <c r="O695" s="85"/>
      <c r="P695" s="278"/>
      <c r="Q695" s="123"/>
      <c r="R695" s="126"/>
      <c r="S695" s="104"/>
      <c r="T695" s="104"/>
      <c r="U695" s="104"/>
      <c r="V695" s="104"/>
    </row>
    <row r="696" spans="1:22">
      <c r="A696" s="135"/>
      <c r="B696" s="164"/>
      <c r="C696" s="166"/>
      <c r="D696" s="148"/>
      <c r="E696" s="169"/>
      <c r="F696" s="147"/>
      <c r="G696" s="300"/>
      <c r="H696" s="134"/>
      <c r="I696" s="134"/>
      <c r="J696" s="135"/>
      <c r="K696" s="137"/>
      <c r="L696" s="191"/>
      <c r="M696" s="85"/>
      <c r="N696" s="85"/>
      <c r="O696" s="85"/>
      <c r="P696" s="278"/>
      <c r="Q696" s="123"/>
      <c r="R696" s="126"/>
      <c r="S696" s="104"/>
      <c r="T696" s="104"/>
      <c r="U696" s="104"/>
      <c r="V696" s="104"/>
    </row>
    <row r="697" spans="1:22">
      <c r="A697" s="135"/>
      <c r="B697" s="164"/>
      <c r="C697" s="166"/>
      <c r="D697" s="148"/>
      <c r="E697" s="169"/>
      <c r="F697" s="147"/>
      <c r="G697" s="300"/>
      <c r="H697" s="134"/>
      <c r="I697" s="134"/>
      <c r="J697" s="135"/>
      <c r="K697" s="137"/>
      <c r="L697" s="191"/>
      <c r="M697" s="85"/>
      <c r="N697" s="85"/>
      <c r="O697" s="85"/>
      <c r="P697" s="278"/>
      <c r="Q697" s="123"/>
      <c r="R697" s="126"/>
      <c r="S697" s="104"/>
      <c r="T697" s="104"/>
      <c r="U697" s="104"/>
      <c r="V697" s="104"/>
    </row>
    <row r="698" spans="1:22">
      <c r="A698" s="135"/>
      <c r="B698" s="164"/>
      <c r="C698" s="166"/>
      <c r="D698" s="148"/>
      <c r="E698" s="169"/>
      <c r="F698" s="147"/>
      <c r="G698" s="300"/>
      <c r="H698" s="134"/>
      <c r="I698" s="134"/>
      <c r="J698" s="135"/>
      <c r="K698" s="137"/>
      <c r="L698" s="191"/>
      <c r="M698" s="85"/>
      <c r="N698" s="85"/>
      <c r="O698" s="85"/>
      <c r="P698" s="278"/>
      <c r="Q698" s="123"/>
      <c r="R698" s="126"/>
      <c r="S698" s="104"/>
      <c r="T698" s="104"/>
      <c r="U698" s="104"/>
      <c r="V698" s="104"/>
    </row>
    <row r="699" spans="1:22">
      <c r="A699" s="135"/>
      <c r="B699" s="164"/>
      <c r="C699" s="166"/>
      <c r="D699" s="148"/>
      <c r="E699" s="169"/>
      <c r="F699" s="147"/>
      <c r="G699" s="300"/>
      <c r="H699" s="134"/>
      <c r="I699" s="134"/>
      <c r="J699" s="135"/>
      <c r="K699" s="137"/>
      <c r="L699" s="191"/>
      <c r="M699" s="85"/>
      <c r="N699" s="85"/>
      <c r="O699" s="85"/>
      <c r="P699" s="278"/>
      <c r="Q699" s="123"/>
      <c r="R699" s="126"/>
      <c r="S699" s="104"/>
      <c r="T699" s="104"/>
      <c r="U699" s="104"/>
      <c r="V699" s="104"/>
    </row>
    <row r="700" spans="1:22">
      <c r="A700" s="135"/>
      <c r="B700" s="164"/>
      <c r="C700" s="166"/>
      <c r="D700" s="148"/>
      <c r="E700" s="169"/>
      <c r="F700" s="147"/>
      <c r="G700" s="300"/>
      <c r="H700" s="134"/>
      <c r="I700" s="134"/>
      <c r="J700" s="135"/>
      <c r="K700" s="137"/>
      <c r="L700" s="191"/>
      <c r="M700" s="85"/>
      <c r="N700" s="85"/>
      <c r="O700" s="85"/>
      <c r="P700" s="278"/>
      <c r="Q700" s="123"/>
      <c r="R700" s="126"/>
      <c r="S700" s="104"/>
      <c r="T700" s="104"/>
      <c r="U700" s="104"/>
      <c r="V700" s="104"/>
    </row>
    <row r="701" spans="1:22">
      <c r="A701" s="135"/>
      <c r="B701" s="164"/>
      <c r="C701" s="167"/>
      <c r="D701" s="148"/>
      <c r="E701" s="170"/>
      <c r="F701" s="147"/>
      <c r="G701" s="300"/>
      <c r="H701" s="134"/>
      <c r="I701" s="134"/>
      <c r="J701" s="135"/>
      <c r="K701" s="138"/>
      <c r="L701" s="191"/>
      <c r="M701" s="86"/>
      <c r="N701" s="86"/>
      <c r="O701" s="86"/>
      <c r="P701" s="279"/>
      <c r="Q701" s="124"/>
      <c r="R701" s="114"/>
      <c r="S701" s="104"/>
      <c r="T701" s="104"/>
      <c r="U701" s="104"/>
      <c r="V701" s="104"/>
    </row>
    <row r="702" spans="1:22">
      <c r="A702" s="135" t="s">
        <v>167</v>
      </c>
      <c r="B702" s="164" t="s">
        <v>191</v>
      </c>
      <c r="C702" s="165"/>
      <c r="D702" s="148"/>
      <c r="E702" s="171">
        <v>20</v>
      </c>
      <c r="F702" s="147">
        <v>5.08</v>
      </c>
      <c r="G702" s="300">
        <f>F702*25</f>
        <v>127</v>
      </c>
      <c r="H702" s="134">
        <f>2500/20000*25</f>
        <v>3.125</v>
      </c>
      <c r="I702" s="134">
        <f>(G702+H702)*4.7/100</f>
        <v>6.115875</v>
      </c>
      <c r="J702" s="135">
        <v>0</v>
      </c>
      <c r="K702" s="161">
        <f t="shared" ref="K702" si="79">SUM(G702:J709)</f>
        <v>136.24087499999999</v>
      </c>
      <c r="L702" s="191">
        <v>126.71</v>
      </c>
      <c r="M702" s="98"/>
      <c r="N702" s="98"/>
      <c r="O702" s="98"/>
      <c r="P702" s="294">
        <v>269</v>
      </c>
      <c r="Q702" s="122">
        <f>K702*1.53</f>
        <v>208.44853874999998</v>
      </c>
      <c r="R702" s="125">
        <f>(Q702-K702)/Q702</f>
        <v>0.34640522875816993</v>
      </c>
      <c r="S702" s="104"/>
      <c r="T702" s="104"/>
      <c r="U702" s="104"/>
      <c r="V702" s="104"/>
    </row>
    <row r="703" spans="1:22">
      <c r="A703" s="135"/>
      <c r="B703" s="164"/>
      <c r="C703" s="166"/>
      <c r="D703" s="148"/>
      <c r="E703" s="172"/>
      <c r="F703" s="147"/>
      <c r="G703" s="300"/>
      <c r="H703" s="134"/>
      <c r="I703" s="134"/>
      <c r="J703" s="135"/>
      <c r="K703" s="162"/>
      <c r="L703" s="191"/>
      <c r="M703" s="99"/>
      <c r="N703" s="99"/>
      <c r="O703" s="99"/>
      <c r="P703" s="295"/>
      <c r="Q703" s="123"/>
      <c r="R703" s="126"/>
      <c r="S703" s="104"/>
      <c r="T703" s="104"/>
      <c r="U703" s="104"/>
      <c r="V703" s="104"/>
    </row>
    <row r="704" spans="1:22">
      <c r="A704" s="135"/>
      <c r="B704" s="164"/>
      <c r="C704" s="166"/>
      <c r="D704" s="148"/>
      <c r="E704" s="172"/>
      <c r="F704" s="147"/>
      <c r="G704" s="300"/>
      <c r="H704" s="134"/>
      <c r="I704" s="134"/>
      <c r="J704" s="135"/>
      <c r="K704" s="162"/>
      <c r="L704" s="191"/>
      <c r="M704" s="99"/>
      <c r="N704" s="99"/>
      <c r="O704" s="99"/>
      <c r="P704" s="295"/>
      <c r="Q704" s="123"/>
      <c r="R704" s="126"/>
      <c r="S704" s="104"/>
      <c r="T704" s="104"/>
      <c r="U704" s="104"/>
      <c r="V704" s="104"/>
    </row>
    <row r="705" spans="1:22">
      <c r="A705" s="135"/>
      <c r="B705" s="164"/>
      <c r="C705" s="166"/>
      <c r="D705" s="148"/>
      <c r="E705" s="172"/>
      <c r="F705" s="147"/>
      <c r="G705" s="300"/>
      <c r="H705" s="134"/>
      <c r="I705" s="134"/>
      <c r="J705" s="135"/>
      <c r="K705" s="162"/>
      <c r="L705" s="191"/>
      <c r="M705" s="99"/>
      <c r="N705" s="99"/>
      <c r="O705" s="99"/>
      <c r="P705" s="295"/>
      <c r="Q705" s="123"/>
      <c r="R705" s="126"/>
      <c r="S705" s="104"/>
      <c r="T705" s="104"/>
      <c r="U705" s="104"/>
      <c r="V705" s="104"/>
    </row>
    <row r="706" spans="1:22">
      <c r="A706" s="135"/>
      <c r="B706" s="164"/>
      <c r="C706" s="166"/>
      <c r="D706" s="148"/>
      <c r="E706" s="172"/>
      <c r="F706" s="147"/>
      <c r="G706" s="300"/>
      <c r="H706" s="134"/>
      <c r="I706" s="134"/>
      <c r="J706" s="135"/>
      <c r="K706" s="162"/>
      <c r="L706" s="191"/>
      <c r="M706" s="99"/>
      <c r="N706" s="99"/>
      <c r="O706" s="99"/>
      <c r="P706" s="295"/>
      <c r="Q706" s="123"/>
      <c r="R706" s="126"/>
      <c r="S706" s="104"/>
      <c r="T706" s="104"/>
      <c r="U706" s="104"/>
      <c r="V706" s="104"/>
    </row>
    <row r="707" spans="1:22">
      <c r="A707" s="135"/>
      <c r="B707" s="164"/>
      <c r="C707" s="166"/>
      <c r="D707" s="148"/>
      <c r="E707" s="172"/>
      <c r="F707" s="147"/>
      <c r="G707" s="300"/>
      <c r="H707" s="134"/>
      <c r="I707" s="134"/>
      <c r="J707" s="135"/>
      <c r="K707" s="162"/>
      <c r="L707" s="191"/>
      <c r="M707" s="99"/>
      <c r="N707" s="99"/>
      <c r="O707" s="99"/>
      <c r="P707" s="295"/>
      <c r="Q707" s="123"/>
      <c r="R707" s="126"/>
      <c r="S707" s="104"/>
      <c r="T707" s="104"/>
      <c r="U707" s="104"/>
      <c r="V707" s="104"/>
    </row>
    <row r="708" spans="1:22">
      <c r="A708" s="135"/>
      <c r="B708" s="164"/>
      <c r="C708" s="166"/>
      <c r="D708" s="148"/>
      <c r="E708" s="172"/>
      <c r="F708" s="147"/>
      <c r="G708" s="300"/>
      <c r="H708" s="134"/>
      <c r="I708" s="134"/>
      <c r="J708" s="135"/>
      <c r="K708" s="162"/>
      <c r="L708" s="191"/>
      <c r="M708" s="99"/>
      <c r="N708" s="99"/>
      <c r="O708" s="99"/>
      <c r="P708" s="295"/>
      <c r="Q708" s="123"/>
      <c r="R708" s="126"/>
      <c r="S708" s="104"/>
      <c r="T708" s="104"/>
      <c r="U708" s="104"/>
      <c r="V708" s="104"/>
    </row>
    <row r="709" spans="1:22">
      <c r="A709" s="135"/>
      <c r="B709" s="164"/>
      <c r="C709" s="167"/>
      <c r="D709" s="148"/>
      <c r="E709" s="173"/>
      <c r="F709" s="147"/>
      <c r="G709" s="300"/>
      <c r="H709" s="134"/>
      <c r="I709" s="134"/>
      <c r="J709" s="135"/>
      <c r="K709" s="163"/>
      <c r="L709" s="191"/>
      <c r="M709" s="100"/>
      <c r="N709" s="100"/>
      <c r="O709" s="100"/>
      <c r="P709" s="296"/>
      <c r="Q709" s="124"/>
      <c r="R709" s="114"/>
      <c r="S709" s="104"/>
      <c r="T709" s="104"/>
      <c r="U709" s="104"/>
      <c r="V709" s="104"/>
    </row>
    <row r="710" spans="1:22">
      <c r="A710" s="135" t="s">
        <v>169</v>
      </c>
      <c r="B710" s="164" t="s">
        <v>192</v>
      </c>
      <c r="C710" s="165"/>
      <c r="D710" s="148"/>
      <c r="E710" s="168">
        <v>20</v>
      </c>
      <c r="F710" s="147">
        <v>5.26</v>
      </c>
      <c r="G710" s="300">
        <f>F710*25</f>
        <v>131.5</v>
      </c>
      <c r="H710" s="134">
        <f t="shared" ref="H710" si="80">2500/20000*25</f>
        <v>3.125</v>
      </c>
      <c r="I710" s="134">
        <f>(G710+H710)*4.7/100</f>
        <v>6.3273750000000009</v>
      </c>
      <c r="J710" s="135">
        <v>0</v>
      </c>
      <c r="K710" s="161">
        <f t="shared" ref="K710" si="81">SUM(G710:J717)</f>
        <v>140.95237499999999</v>
      </c>
      <c r="L710" s="191">
        <v>219.35</v>
      </c>
      <c r="M710" s="98"/>
      <c r="N710" s="98"/>
      <c r="O710" s="98"/>
      <c r="P710" s="294">
        <v>449</v>
      </c>
      <c r="Q710" s="122">
        <f>K710*1.53</f>
        <v>215.65713374999999</v>
      </c>
      <c r="R710" s="125">
        <f>(Q710-K710)/Q710</f>
        <v>0.34640522875816993</v>
      </c>
      <c r="S710" s="104"/>
      <c r="T710" s="104"/>
      <c r="U710" s="104"/>
      <c r="V710" s="104"/>
    </row>
    <row r="711" spans="1:22">
      <c r="A711" s="135"/>
      <c r="B711" s="164"/>
      <c r="C711" s="166"/>
      <c r="D711" s="148"/>
      <c r="E711" s="169"/>
      <c r="F711" s="147"/>
      <c r="G711" s="300"/>
      <c r="H711" s="134"/>
      <c r="I711" s="134"/>
      <c r="J711" s="135"/>
      <c r="K711" s="162"/>
      <c r="L711" s="191"/>
      <c r="M711" s="99"/>
      <c r="N711" s="99"/>
      <c r="O711" s="99"/>
      <c r="P711" s="295"/>
      <c r="Q711" s="123"/>
      <c r="R711" s="126"/>
      <c r="S711" s="104"/>
      <c r="T711" s="104"/>
      <c r="U711" s="104"/>
      <c r="V711" s="104"/>
    </row>
    <row r="712" spans="1:22">
      <c r="A712" s="135"/>
      <c r="B712" s="164"/>
      <c r="C712" s="166"/>
      <c r="D712" s="148"/>
      <c r="E712" s="169"/>
      <c r="F712" s="147"/>
      <c r="G712" s="300"/>
      <c r="H712" s="134"/>
      <c r="I712" s="134"/>
      <c r="J712" s="135"/>
      <c r="K712" s="162"/>
      <c r="L712" s="191"/>
      <c r="M712" s="99"/>
      <c r="N712" s="99"/>
      <c r="O712" s="99"/>
      <c r="P712" s="295"/>
      <c r="Q712" s="123"/>
      <c r="R712" s="126"/>
      <c r="S712" s="104"/>
      <c r="T712" s="104"/>
      <c r="U712" s="104"/>
      <c r="V712" s="104"/>
    </row>
    <row r="713" spans="1:22">
      <c r="A713" s="135"/>
      <c r="B713" s="164"/>
      <c r="C713" s="166"/>
      <c r="D713" s="148"/>
      <c r="E713" s="169"/>
      <c r="F713" s="147"/>
      <c r="G713" s="300"/>
      <c r="H713" s="134"/>
      <c r="I713" s="134"/>
      <c r="J713" s="135"/>
      <c r="K713" s="162"/>
      <c r="L713" s="191"/>
      <c r="M713" s="99"/>
      <c r="N713" s="99"/>
      <c r="O713" s="99"/>
      <c r="P713" s="295"/>
      <c r="Q713" s="123"/>
      <c r="R713" s="126"/>
      <c r="S713" s="104"/>
      <c r="T713" s="104"/>
      <c r="U713" s="104"/>
      <c r="V713" s="104"/>
    </row>
    <row r="714" spans="1:22">
      <c r="A714" s="135"/>
      <c r="B714" s="164"/>
      <c r="C714" s="166"/>
      <c r="D714" s="148"/>
      <c r="E714" s="169"/>
      <c r="F714" s="147"/>
      <c r="G714" s="300"/>
      <c r="H714" s="134"/>
      <c r="I714" s="134"/>
      <c r="J714" s="135"/>
      <c r="K714" s="162"/>
      <c r="L714" s="191"/>
      <c r="M714" s="99"/>
      <c r="N714" s="99"/>
      <c r="O714" s="99"/>
      <c r="P714" s="295"/>
      <c r="Q714" s="123"/>
      <c r="R714" s="126"/>
      <c r="S714" s="104"/>
      <c r="T714" s="104"/>
      <c r="U714" s="104"/>
      <c r="V714" s="104"/>
    </row>
    <row r="715" spans="1:22">
      <c r="A715" s="135"/>
      <c r="B715" s="164"/>
      <c r="C715" s="166"/>
      <c r="D715" s="148"/>
      <c r="E715" s="169"/>
      <c r="F715" s="147"/>
      <c r="G715" s="300"/>
      <c r="H715" s="134"/>
      <c r="I715" s="134"/>
      <c r="J715" s="135"/>
      <c r="K715" s="162"/>
      <c r="L715" s="191"/>
      <c r="M715" s="99"/>
      <c r="N715" s="99"/>
      <c r="O715" s="99"/>
      <c r="P715" s="295"/>
      <c r="Q715" s="123"/>
      <c r="R715" s="126"/>
      <c r="S715" s="104"/>
      <c r="T715" s="104"/>
      <c r="U715" s="104"/>
      <c r="V715" s="104"/>
    </row>
    <row r="716" spans="1:22">
      <c r="A716" s="135"/>
      <c r="B716" s="164"/>
      <c r="C716" s="166"/>
      <c r="D716" s="148"/>
      <c r="E716" s="169"/>
      <c r="F716" s="147"/>
      <c r="G716" s="300"/>
      <c r="H716" s="134"/>
      <c r="I716" s="134"/>
      <c r="J716" s="135"/>
      <c r="K716" s="162"/>
      <c r="L716" s="191"/>
      <c r="M716" s="99"/>
      <c r="N716" s="99"/>
      <c r="O716" s="99"/>
      <c r="P716" s="295"/>
      <c r="Q716" s="123"/>
      <c r="R716" s="126"/>
      <c r="S716" s="104"/>
      <c r="T716" s="104"/>
      <c r="U716" s="104"/>
      <c r="V716" s="104"/>
    </row>
    <row r="717" spans="1:22">
      <c r="A717" s="135"/>
      <c r="B717" s="164"/>
      <c r="C717" s="167"/>
      <c r="D717" s="148"/>
      <c r="E717" s="170"/>
      <c r="F717" s="147"/>
      <c r="G717" s="300"/>
      <c r="H717" s="134"/>
      <c r="I717" s="134"/>
      <c r="J717" s="135"/>
      <c r="K717" s="163"/>
      <c r="L717" s="191"/>
      <c r="M717" s="100"/>
      <c r="N717" s="100"/>
      <c r="O717" s="100"/>
      <c r="P717" s="296"/>
      <c r="Q717" s="124"/>
      <c r="R717" s="114"/>
      <c r="S717" s="104"/>
      <c r="T717" s="104"/>
      <c r="U717" s="104"/>
      <c r="V717" s="104"/>
    </row>
    <row r="718" spans="1:22">
      <c r="A718" s="135" t="s">
        <v>181</v>
      </c>
      <c r="B718" s="164" t="s">
        <v>182</v>
      </c>
      <c r="C718" s="165"/>
      <c r="D718" s="148"/>
      <c r="E718" s="168">
        <v>20</v>
      </c>
      <c r="F718" s="147">
        <v>5.98</v>
      </c>
      <c r="G718" s="300">
        <f>F718*25</f>
        <v>149.5</v>
      </c>
      <c r="H718" s="134">
        <f t="shared" ref="H718" si="82">2500/20000*25</f>
        <v>3.125</v>
      </c>
      <c r="I718" s="134">
        <f>(G718+H718)*4.7/100</f>
        <v>7.1733750000000001</v>
      </c>
      <c r="J718" s="135">
        <v>0</v>
      </c>
      <c r="K718" s="161">
        <f t="shared" ref="K718" si="83">SUM(G718:J725)</f>
        <v>159.79837499999999</v>
      </c>
      <c r="L718" s="191"/>
      <c r="M718" s="98"/>
      <c r="N718" s="98"/>
      <c r="O718" s="98"/>
      <c r="P718" s="294"/>
      <c r="Q718" s="122">
        <f>K718*1.53</f>
        <v>244.49151375</v>
      </c>
      <c r="R718" s="125">
        <f>(Q718-K718)/Q718</f>
        <v>0.34640522875816993</v>
      </c>
      <c r="S718" s="104"/>
      <c r="T718" s="104"/>
      <c r="U718" s="104"/>
      <c r="V718" s="104"/>
    </row>
    <row r="719" spans="1:22">
      <c r="A719" s="135"/>
      <c r="B719" s="164"/>
      <c r="C719" s="166"/>
      <c r="D719" s="148"/>
      <c r="E719" s="169"/>
      <c r="F719" s="147"/>
      <c r="G719" s="300"/>
      <c r="H719" s="134"/>
      <c r="I719" s="134"/>
      <c r="J719" s="135"/>
      <c r="K719" s="162"/>
      <c r="L719" s="191"/>
      <c r="M719" s="99"/>
      <c r="N719" s="99"/>
      <c r="O719" s="99"/>
      <c r="P719" s="295"/>
      <c r="Q719" s="123"/>
      <c r="R719" s="126"/>
      <c r="S719" s="104"/>
      <c r="T719" s="104"/>
      <c r="U719" s="104"/>
      <c r="V719" s="104"/>
    </row>
    <row r="720" spans="1:22">
      <c r="A720" s="135"/>
      <c r="B720" s="164"/>
      <c r="C720" s="166"/>
      <c r="D720" s="148"/>
      <c r="E720" s="169"/>
      <c r="F720" s="147"/>
      <c r="G720" s="300"/>
      <c r="H720" s="134"/>
      <c r="I720" s="134"/>
      <c r="J720" s="135"/>
      <c r="K720" s="162"/>
      <c r="L720" s="191"/>
      <c r="M720" s="99"/>
      <c r="N720" s="99"/>
      <c r="O720" s="99"/>
      <c r="P720" s="295"/>
      <c r="Q720" s="123"/>
      <c r="R720" s="126"/>
      <c r="S720" s="104"/>
      <c r="T720" s="104"/>
      <c r="U720" s="104"/>
      <c r="V720" s="104"/>
    </row>
    <row r="721" spans="1:22">
      <c r="A721" s="135"/>
      <c r="B721" s="164"/>
      <c r="C721" s="166"/>
      <c r="D721" s="148"/>
      <c r="E721" s="169"/>
      <c r="F721" s="147"/>
      <c r="G721" s="300"/>
      <c r="H721" s="134"/>
      <c r="I721" s="134"/>
      <c r="J721" s="135"/>
      <c r="K721" s="162"/>
      <c r="L721" s="191"/>
      <c r="M721" s="99"/>
      <c r="N721" s="99"/>
      <c r="O721" s="99"/>
      <c r="P721" s="295"/>
      <c r="Q721" s="123"/>
      <c r="R721" s="126"/>
      <c r="S721" s="104"/>
      <c r="T721" s="104"/>
      <c r="U721" s="104"/>
      <c r="V721" s="104"/>
    </row>
    <row r="722" spans="1:22">
      <c r="A722" s="135"/>
      <c r="B722" s="164"/>
      <c r="C722" s="166"/>
      <c r="D722" s="148"/>
      <c r="E722" s="169"/>
      <c r="F722" s="147"/>
      <c r="G722" s="300"/>
      <c r="H722" s="134"/>
      <c r="I722" s="134"/>
      <c r="J722" s="135"/>
      <c r="K722" s="162"/>
      <c r="L722" s="191"/>
      <c r="M722" s="99"/>
      <c r="N722" s="99"/>
      <c r="O722" s="99"/>
      <c r="P722" s="295"/>
      <c r="Q722" s="123"/>
      <c r="R722" s="126"/>
      <c r="S722" s="104"/>
      <c r="T722" s="104"/>
      <c r="U722" s="104"/>
      <c r="V722" s="104"/>
    </row>
    <row r="723" spans="1:22">
      <c r="A723" s="135"/>
      <c r="B723" s="164"/>
      <c r="C723" s="166"/>
      <c r="D723" s="148"/>
      <c r="E723" s="169"/>
      <c r="F723" s="147"/>
      <c r="G723" s="300"/>
      <c r="H723" s="134"/>
      <c r="I723" s="134"/>
      <c r="J723" s="135"/>
      <c r="K723" s="162"/>
      <c r="L723" s="191"/>
      <c r="M723" s="99"/>
      <c r="N723" s="99"/>
      <c r="O723" s="99"/>
      <c r="P723" s="295"/>
      <c r="Q723" s="123"/>
      <c r="R723" s="126"/>
      <c r="S723" s="104"/>
      <c r="T723" s="104"/>
      <c r="U723" s="104"/>
      <c r="V723" s="104"/>
    </row>
    <row r="724" spans="1:22">
      <c r="A724" s="135"/>
      <c r="B724" s="164"/>
      <c r="C724" s="166"/>
      <c r="D724" s="148"/>
      <c r="E724" s="169"/>
      <c r="F724" s="147"/>
      <c r="G724" s="300"/>
      <c r="H724" s="134"/>
      <c r="I724" s="134"/>
      <c r="J724" s="135"/>
      <c r="K724" s="162"/>
      <c r="L724" s="191"/>
      <c r="M724" s="99"/>
      <c r="N724" s="99"/>
      <c r="O724" s="99"/>
      <c r="P724" s="295"/>
      <c r="Q724" s="123"/>
      <c r="R724" s="126"/>
      <c r="S724" s="104"/>
      <c r="T724" s="104"/>
      <c r="U724" s="104"/>
      <c r="V724" s="104"/>
    </row>
    <row r="725" spans="1:22">
      <c r="A725" s="135"/>
      <c r="B725" s="164"/>
      <c r="C725" s="167"/>
      <c r="D725" s="148"/>
      <c r="E725" s="170"/>
      <c r="F725" s="147"/>
      <c r="G725" s="300"/>
      <c r="H725" s="134"/>
      <c r="I725" s="134"/>
      <c r="J725" s="135"/>
      <c r="K725" s="163"/>
      <c r="L725" s="191"/>
      <c r="M725" s="100"/>
      <c r="N725" s="100"/>
      <c r="O725" s="100"/>
      <c r="P725" s="296"/>
      <c r="Q725" s="124"/>
      <c r="R725" s="114"/>
      <c r="S725" s="104"/>
      <c r="T725" s="104"/>
      <c r="U725" s="104"/>
      <c r="V725" s="104"/>
    </row>
    <row r="726" spans="1:22">
      <c r="A726" s="135" t="s">
        <v>171</v>
      </c>
      <c r="B726" s="164" t="s">
        <v>193</v>
      </c>
      <c r="C726" s="165"/>
      <c r="D726" s="148"/>
      <c r="E726" s="168">
        <v>20</v>
      </c>
      <c r="F726" s="147">
        <v>5.62</v>
      </c>
      <c r="G726" s="300">
        <f>F726*25</f>
        <v>140.5</v>
      </c>
      <c r="H726" s="134">
        <f t="shared" ref="H726:H742" si="84">2500/20000*25</f>
        <v>3.125</v>
      </c>
      <c r="I726" s="134">
        <f>(G726+H726)*4.7/100</f>
        <v>6.750375</v>
      </c>
      <c r="J726" s="135">
        <v>0</v>
      </c>
      <c r="K726" s="161">
        <f t="shared" ref="K726" si="85">SUM(G726:J733)</f>
        <v>150.37537499999999</v>
      </c>
      <c r="L726" s="191">
        <v>270.45999999999998</v>
      </c>
      <c r="M726" s="98"/>
      <c r="N726" s="98"/>
      <c r="O726" s="98"/>
      <c r="P726" s="294">
        <v>499</v>
      </c>
      <c r="Q726" s="122">
        <f>K726*1.53</f>
        <v>230.07432374999999</v>
      </c>
      <c r="R726" s="125">
        <f>(Q726-K726)/Q726</f>
        <v>0.34640522875816993</v>
      </c>
      <c r="S726" s="104"/>
      <c r="T726" s="104"/>
      <c r="U726" s="104"/>
      <c r="V726" s="104"/>
    </row>
    <row r="727" spans="1:22">
      <c r="A727" s="135"/>
      <c r="B727" s="164"/>
      <c r="C727" s="166"/>
      <c r="D727" s="148"/>
      <c r="E727" s="169"/>
      <c r="F727" s="147"/>
      <c r="G727" s="300"/>
      <c r="H727" s="134"/>
      <c r="I727" s="134"/>
      <c r="J727" s="135"/>
      <c r="K727" s="162"/>
      <c r="L727" s="191"/>
      <c r="M727" s="99"/>
      <c r="N727" s="99"/>
      <c r="O727" s="99"/>
      <c r="P727" s="295"/>
      <c r="Q727" s="123"/>
      <c r="R727" s="126"/>
      <c r="S727" s="104"/>
      <c r="T727" s="104"/>
      <c r="U727" s="104"/>
      <c r="V727" s="104"/>
    </row>
    <row r="728" spans="1:22">
      <c r="A728" s="135"/>
      <c r="B728" s="164"/>
      <c r="C728" s="166"/>
      <c r="D728" s="148"/>
      <c r="E728" s="169"/>
      <c r="F728" s="147"/>
      <c r="G728" s="300"/>
      <c r="H728" s="134"/>
      <c r="I728" s="134"/>
      <c r="J728" s="135"/>
      <c r="K728" s="162"/>
      <c r="L728" s="191"/>
      <c r="M728" s="99"/>
      <c r="N728" s="99"/>
      <c r="O728" s="99"/>
      <c r="P728" s="295"/>
      <c r="Q728" s="123"/>
      <c r="R728" s="126"/>
      <c r="S728" s="104"/>
      <c r="T728" s="104"/>
      <c r="U728" s="104"/>
      <c r="V728" s="104"/>
    </row>
    <row r="729" spans="1:22">
      <c r="A729" s="135"/>
      <c r="B729" s="164"/>
      <c r="C729" s="166"/>
      <c r="D729" s="148"/>
      <c r="E729" s="169"/>
      <c r="F729" s="147"/>
      <c r="G729" s="300"/>
      <c r="H729" s="134"/>
      <c r="I729" s="134"/>
      <c r="J729" s="135"/>
      <c r="K729" s="162"/>
      <c r="L729" s="191"/>
      <c r="M729" s="99"/>
      <c r="N729" s="99"/>
      <c r="O729" s="99"/>
      <c r="P729" s="295"/>
      <c r="Q729" s="123"/>
      <c r="R729" s="126"/>
      <c r="S729" s="104"/>
      <c r="T729" s="104"/>
      <c r="U729" s="104"/>
      <c r="V729" s="104"/>
    </row>
    <row r="730" spans="1:22">
      <c r="A730" s="135"/>
      <c r="B730" s="164"/>
      <c r="C730" s="166"/>
      <c r="D730" s="148"/>
      <c r="E730" s="169"/>
      <c r="F730" s="147"/>
      <c r="G730" s="300"/>
      <c r="H730" s="134"/>
      <c r="I730" s="134"/>
      <c r="J730" s="135"/>
      <c r="K730" s="162"/>
      <c r="L730" s="191"/>
      <c r="M730" s="99"/>
      <c r="N730" s="99"/>
      <c r="O730" s="99"/>
      <c r="P730" s="295"/>
      <c r="Q730" s="123"/>
      <c r="R730" s="126"/>
      <c r="S730" s="104"/>
      <c r="T730" s="104"/>
      <c r="U730" s="104"/>
      <c r="V730" s="104"/>
    </row>
    <row r="731" spans="1:22">
      <c r="A731" s="135"/>
      <c r="B731" s="164"/>
      <c r="C731" s="166"/>
      <c r="D731" s="148"/>
      <c r="E731" s="169"/>
      <c r="F731" s="147"/>
      <c r="G731" s="300"/>
      <c r="H731" s="134"/>
      <c r="I731" s="134"/>
      <c r="J731" s="135"/>
      <c r="K731" s="162"/>
      <c r="L731" s="191"/>
      <c r="M731" s="99"/>
      <c r="N731" s="99"/>
      <c r="O731" s="99"/>
      <c r="P731" s="295"/>
      <c r="Q731" s="123"/>
      <c r="R731" s="126"/>
      <c r="S731" s="104"/>
      <c r="T731" s="104"/>
      <c r="U731" s="104"/>
      <c r="V731" s="104"/>
    </row>
    <row r="732" spans="1:22">
      <c r="A732" s="135"/>
      <c r="B732" s="164"/>
      <c r="C732" s="166"/>
      <c r="D732" s="148"/>
      <c r="E732" s="169"/>
      <c r="F732" s="147"/>
      <c r="G732" s="300"/>
      <c r="H732" s="134"/>
      <c r="I732" s="134"/>
      <c r="J732" s="135"/>
      <c r="K732" s="162"/>
      <c r="L732" s="191"/>
      <c r="M732" s="99"/>
      <c r="N732" s="99"/>
      <c r="O732" s="99"/>
      <c r="P732" s="295"/>
      <c r="Q732" s="123"/>
      <c r="R732" s="126"/>
      <c r="S732" s="104"/>
      <c r="T732" s="104"/>
      <c r="U732" s="104"/>
      <c r="V732" s="104"/>
    </row>
    <row r="733" spans="1:22">
      <c r="A733" s="135"/>
      <c r="B733" s="164"/>
      <c r="C733" s="167"/>
      <c r="D733" s="148"/>
      <c r="E733" s="170"/>
      <c r="F733" s="147"/>
      <c r="G733" s="300"/>
      <c r="H733" s="134"/>
      <c r="I733" s="134"/>
      <c r="J733" s="135"/>
      <c r="K733" s="163"/>
      <c r="L733" s="191"/>
      <c r="M733" s="100"/>
      <c r="N733" s="100"/>
      <c r="O733" s="100"/>
      <c r="P733" s="296"/>
      <c r="Q733" s="124"/>
      <c r="R733" s="114"/>
      <c r="S733" s="104"/>
      <c r="T733" s="104"/>
      <c r="U733" s="104"/>
      <c r="V733" s="104"/>
    </row>
    <row r="734" spans="1:22">
      <c r="A734" s="135" t="s">
        <v>183</v>
      </c>
      <c r="B734" s="164" t="s">
        <v>184</v>
      </c>
      <c r="C734" s="165"/>
      <c r="D734" s="148"/>
      <c r="E734" s="168">
        <v>20</v>
      </c>
      <c r="F734" s="147">
        <v>8.15</v>
      </c>
      <c r="G734" s="300">
        <f>F734*25</f>
        <v>203.75</v>
      </c>
      <c r="H734" s="134">
        <f t="shared" si="84"/>
        <v>3.125</v>
      </c>
      <c r="I734" s="134">
        <f>(G734+H734)*4.7/100</f>
        <v>9.7231249999999996</v>
      </c>
      <c r="J734" s="135">
        <v>0</v>
      </c>
      <c r="K734" s="161">
        <f t="shared" ref="K734" si="86">SUM(G734:J741)</f>
        <v>216.59812500000001</v>
      </c>
      <c r="L734" s="191"/>
      <c r="M734" s="98"/>
      <c r="N734" s="98"/>
      <c r="O734" s="98"/>
      <c r="P734" s="294"/>
      <c r="Q734" s="122">
        <f>K734*1.53</f>
        <v>331.39513125000002</v>
      </c>
      <c r="R734" s="125">
        <f>(Q734-K734)/Q734</f>
        <v>0.34640522875816993</v>
      </c>
      <c r="S734" s="104"/>
      <c r="T734" s="104"/>
      <c r="U734" s="104"/>
      <c r="V734" s="104"/>
    </row>
    <row r="735" spans="1:22">
      <c r="A735" s="135"/>
      <c r="B735" s="164"/>
      <c r="C735" s="166"/>
      <c r="D735" s="148"/>
      <c r="E735" s="169"/>
      <c r="F735" s="147"/>
      <c r="G735" s="300"/>
      <c r="H735" s="134"/>
      <c r="I735" s="134"/>
      <c r="J735" s="135"/>
      <c r="K735" s="162"/>
      <c r="L735" s="191"/>
      <c r="M735" s="99"/>
      <c r="N735" s="99"/>
      <c r="O735" s="99"/>
      <c r="P735" s="295"/>
      <c r="Q735" s="123"/>
      <c r="R735" s="126"/>
      <c r="S735" s="104"/>
      <c r="T735" s="104"/>
      <c r="U735" s="104"/>
      <c r="V735" s="104"/>
    </row>
    <row r="736" spans="1:22">
      <c r="A736" s="135"/>
      <c r="B736" s="164"/>
      <c r="C736" s="166"/>
      <c r="D736" s="148"/>
      <c r="E736" s="169"/>
      <c r="F736" s="147"/>
      <c r="G736" s="300"/>
      <c r="H736" s="134"/>
      <c r="I736" s="134"/>
      <c r="J736" s="135"/>
      <c r="K736" s="162"/>
      <c r="L736" s="191"/>
      <c r="M736" s="99"/>
      <c r="N736" s="99"/>
      <c r="O736" s="99"/>
      <c r="P736" s="295"/>
      <c r="Q736" s="123"/>
      <c r="R736" s="126"/>
      <c r="S736" s="104"/>
      <c r="T736" s="104"/>
      <c r="U736" s="104"/>
      <c r="V736" s="104"/>
    </row>
    <row r="737" spans="1:22">
      <c r="A737" s="135"/>
      <c r="B737" s="164"/>
      <c r="C737" s="166"/>
      <c r="D737" s="148"/>
      <c r="E737" s="169"/>
      <c r="F737" s="147"/>
      <c r="G737" s="300"/>
      <c r="H737" s="134"/>
      <c r="I737" s="134"/>
      <c r="J737" s="135"/>
      <c r="K737" s="162"/>
      <c r="L737" s="191"/>
      <c r="M737" s="99"/>
      <c r="N737" s="99"/>
      <c r="O737" s="99"/>
      <c r="P737" s="295"/>
      <c r="Q737" s="123"/>
      <c r="R737" s="126"/>
      <c r="S737" s="104"/>
      <c r="T737" s="104"/>
      <c r="U737" s="104"/>
      <c r="V737" s="104"/>
    </row>
    <row r="738" spans="1:22">
      <c r="A738" s="135"/>
      <c r="B738" s="164"/>
      <c r="C738" s="166"/>
      <c r="D738" s="148"/>
      <c r="E738" s="169"/>
      <c r="F738" s="147"/>
      <c r="G738" s="300"/>
      <c r="H738" s="134"/>
      <c r="I738" s="134"/>
      <c r="J738" s="135"/>
      <c r="K738" s="162"/>
      <c r="L738" s="191"/>
      <c r="M738" s="99"/>
      <c r="N738" s="99"/>
      <c r="O738" s="99"/>
      <c r="P738" s="295"/>
      <c r="Q738" s="123"/>
      <c r="R738" s="126"/>
      <c r="S738" s="104"/>
      <c r="T738" s="104"/>
      <c r="U738" s="104"/>
      <c r="V738" s="104"/>
    </row>
    <row r="739" spans="1:22">
      <c r="A739" s="135"/>
      <c r="B739" s="164"/>
      <c r="C739" s="166"/>
      <c r="D739" s="148"/>
      <c r="E739" s="169"/>
      <c r="F739" s="147"/>
      <c r="G739" s="300"/>
      <c r="H739" s="134"/>
      <c r="I739" s="134"/>
      <c r="J739" s="135"/>
      <c r="K739" s="162"/>
      <c r="L739" s="191"/>
      <c r="M739" s="99"/>
      <c r="N739" s="99"/>
      <c r="O739" s="99"/>
      <c r="P739" s="295"/>
      <c r="Q739" s="123"/>
      <c r="R739" s="126"/>
      <c r="S739" s="104"/>
      <c r="T739" s="104"/>
      <c r="U739" s="104"/>
      <c r="V739" s="104"/>
    </row>
    <row r="740" spans="1:22">
      <c r="A740" s="135"/>
      <c r="B740" s="164"/>
      <c r="C740" s="166"/>
      <c r="D740" s="148"/>
      <c r="E740" s="169"/>
      <c r="F740" s="147"/>
      <c r="G740" s="300"/>
      <c r="H740" s="134"/>
      <c r="I740" s="134"/>
      <c r="J740" s="135"/>
      <c r="K740" s="162"/>
      <c r="L740" s="191"/>
      <c r="M740" s="99"/>
      <c r="N740" s="99"/>
      <c r="O740" s="99"/>
      <c r="P740" s="295"/>
      <c r="Q740" s="123"/>
      <c r="R740" s="126"/>
      <c r="S740" s="104"/>
      <c r="T740" s="104"/>
      <c r="U740" s="104"/>
      <c r="V740" s="104"/>
    </row>
    <row r="741" spans="1:22">
      <c r="A741" s="135"/>
      <c r="B741" s="164"/>
      <c r="C741" s="167"/>
      <c r="D741" s="148"/>
      <c r="E741" s="170"/>
      <c r="F741" s="147"/>
      <c r="G741" s="300"/>
      <c r="H741" s="134"/>
      <c r="I741" s="134"/>
      <c r="J741" s="135"/>
      <c r="K741" s="163"/>
      <c r="L741" s="191"/>
      <c r="M741" s="100"/>
      <c r="N741" s="100"/>
      <c r="O741" s="100"/>
      <c r="P741" s="296"/>
      <c r="Q741" s="124"/>
      <c r="R741" s="114"/>
      <c r="S741" s="104"/>
      <c r="T741" s="104"/>
      <c r="U741" s="104"/>
      <c r="V741" s="104"/>
    </row>
    <row r="742" spans="1:22">
      <c r="A742" s="135" t="s">
        <v>185</v>
      </c>
      <c r="B742" s="164" t="s">
        <v>186</v>
      </c>
      <c r="C742" s="165"/>
      <c r="D742" s="148"/>
      <c r="E742" s="168">
        <v>20</v>
      </c>
      <c r="F742" s="147">
        <v>5.44</v>
      </c>
      <c r="G742" s="300">
        <f>F742*25</f>
        <v>136</v>
      </c>
      <c r="H742" s="134">
        <f t="shared" si="84"/>
        <v>3.125</v>
      </c>
      <c r="I742" s="134">
        <f>(G742+H742)*4.7/100</f>
        <v>6.5388750000000009</v>
      </c>
      <c r="J742" s="135">
        <v>0</v>
      </c>
      <c r="K742" s="161">
        <f t="shared" ref="K742" si="87">SUM(G742:J749)</f>
        <v>145.66387499999999</v>
      </c>
      <c r="L742" s="191">
        <v>169.3</v>
      </c>
      <c r="M742" s="98"/>
      <c r="N742" s="98"/>
      <c r="O742" s="98"/>
      <c r="P742" s="294">
        <v>329</v>
      </c>
      <c r="Q742" s="122">
        <f>K742*1.53</f>
        <v>222.86572874999999</v>
      </c>
      <c r="R742" s="125">
        <f>(Q742-K742)/Q742</f>
        <v>0.34640522875816993</v>
      </c>
      <c r="S742" s="104"/>
      <c r="T742" s="104"/>
      <c r="U742" s="104"/>
      <c r="V742" s="104"/>
    </row>
    <row r="743" spans="1:22">
      <c r="A743" s="135"/>
      <c r="B743" s="164"/>
      <c r="C743" s="166"/>
      <c r="D743" s="148"/>
      <c r="E743" s="169"/>
      <c r="F743" s="147"/>
      <c r="G743" s="300"/>
      <c r="H743" s="134"/>
      <c r="I743" s="134"/>
      <c r="J743" s="135"/>
      <c r="K743" s="162"/>
      <c r="L743" s="191"/>
      <c r="M743" s="99"/>
      <c r="N743" s="99"/>
      <c r="O743" s="99"/>
      <c r="P743" s="295"/>
      <c r="Q743" s="123"/>
      <c r="R743" s="126"/>
      <c r="S743" s="104"/>
      <c r="T743" s="104"/>
      <c r="U743" s="104"/>
      <c r="V743" s="104"/>
    </row>
    <row r="744" spans="1:22">
      <c r="A744" s="135"/>
      <c r="B744" s="164"/>
      <c r="C744" s="166"/>
      <c r="D744" s="148"/>
      <c r="E744" s="169"/>
      <c r="F744" s="147"/>
      <c r="G744" s="300"/>
      <c r="H744" s="134"/>
      <c r="I744" s="134"/>
      <c r="J744" s="135"/>
      <c r="K744" s="162"/>
      <c r="L744" s="191"/>
      <c r="M744" s="99"/>
      <c r="N744" s="99"/>
      <c r="O744" s="99"/>
      <c r="P744" s="295"/>
      <c r="Q744" s="123"/>
      <c r="R744" s="126"/>
      <c r="S744" s="104"/>
      <c r="T744" s="104"/>
      <c r="U744" s="104"/>
      <c r="V744" s="104"/>
    </row>
    <row r="745" spans="1:22">
      <c r="A745" s="135"/>
      <c r="B745" s="164"/>
      <c r="C745" s="166"/>
      <c r="D745" s="148"/>
      <c r="E745" s="169"/>
      <c r="F745" s="147"/>
      <c r="G745" s="300"/>
      <c r="H745" s="134"/>
      <c r="I745" s="134"/>
      <c r="J745" s="135"/>
      <c r="K745" s="162"/>
      <c r="L745" s="191"/>
      <c r="M745" s="99"/>
      <c r="N745" s="99"/>
      <c r="O745" s="99"/>
      <c r="P745" s="295"/>
      <c r="Q745" s="123"/>
      <c r="R745" s="126"/>
      <c r="S745" s="104"/>
      <c r="T745" s="104"/>
      <c r="U745" s="104"/>
      <c r="V745" s="104"/>
    </row>
    <row r="746" spans="1:22">
      <c r="A746" s="135"/>
      <c r="B746" s="164"/>
      <c r="C746" s="166"/>
      <c r="D746" s="148"/>
      <c r="E746" s="169"/>
      <c r="F746" s="147"/>
      <c r="G746" s="300"/>
      <c r="H746" s="134"/>
      <c r="I746" s="134"/>
      <c r="J746" s="135"/>
      <c r="K746" s="162"/>
      <c r="L746" s="191"/>
      <c r="M746" s="99"/>
      <c r="N746" s="99"/>
      <c r="O746" s="99"/>
      <c r="P746" s="295"/>
      <c r="Q746" s="123"/>
      <c r="R746" s="126"/>
      <c r="S746" s="104"/>
      <c r="T746" s="104"/>
      <c r="U746" s="104"/>
      <c r="V746" s="104"/>
    </row>
    <row r="747" spans="1:22">
      <c r="A747" s="135"/>
      <c r="B747" s="164"/>
      <c r="C747" s="166"/>
      <c r="D747" s="148"/>
      <c r="E747" s="169"/>
      <c r="F747" s="147"/>
      <c r="G747" s="300"/>
      <c r="H747" s="134"/>
      <c r="I747" s="134"/>
      <c r="J747" s="135"/>
      <c r="K747" s="162"/>
      <c r="L747" s="191"/>
      <c r="M747" s="99"/>
      <c r="N747" s="99"/>
      <c r="O747" s="99"/>
      <c r="P747" s="295"/>
      <c r="Q747" s="123"/>
      <c r="R747" s="126"/>
      <c r="S747" s="104"/>
      <c r="T747" s="104"/>
      <c r="U747" s="104"/>
      <c r="V747" s="104"/>
    </row>
    <row r="748" spans="1:22">
      <c r="A748" s="135"/>
      <c r="B748" s="164"/>
      <c r="C748" s="166"/>
      <c r="D748" s="148"/>
      <c r="E748" s="169"/>
      <c r="F748" s="147"/>
      <c r="G748" s="300"/>
      <c r="H748" s="134"/>
      <c r="I748" s="134"/>
      <c r="J748" s="135"/>
      <c r="K748" s="162"/>
      <c r="L748" s="191"/>
      <c r="M748" s="99"/>
      <c r="N748" s="99"/>
      <c r="O748" s="99"/>
      <c r="P748" s="295"/>
      <c r="Q748" s="123"/>
      <c r="R748" s="126"/>
      <c r="S748" s="104"/>
      <c r="T748" s="104"/>
      <c r="U748" s="104"/>
      <c r="V748" s="104"/>
    </row>
    <row r="749" spans="1:22">
      <c r="A749" s="135"/>
      <c r="B749" s="164"/>
      <c r="C749" s="167"/>
      <c r="D749" s="148"/>
      <c r="E749" s="170"/>
      <c r="F749" s="147"/>
      <c r="G749" s="300"/>
      <c r="H749" s="134"/>
      <c r="I749" s="134"/>
      <c r="J749" s="135"/>
      <c r="K749" s="163"/>
      <c r="L749" s="191"/>
      <c r="M749" s="100"/>
      <c r="N749" s="100"/>
      <c r="O749" s="100"/>
      <c r="P749" s="296"/>
      <c r="Q749" s="124"/>
      <c r="R749" s="114"/>
      <c r="S749" s="104"/>
      <c r="T749" s="104"/>
      <c r="U749" s="104"/>
      <c r="V749" s="104"/>
    </row>
    <row r="750" spans="1:22">
      <c r="A750" s="135" t="s">
        <v>187</v>
      </c>
      <c r="B750" s="164" t="s">
        <v>188</v>
      </c>
      <c r="C750" s="165"/>
      <c r="D750" s="148"/>
      <c r="E750" s="168">
        <v>20</v>
      </c>
      <c r="F750" s="147">
        <v>14.11</v>
      </c>
      <c r="G750" s="300">
        <f>F750*25</f>
        <v>352.75</v>
      </c>
      <c r="H750" s="134">
        <f t="shared" ref="H750" si="88">2500/20000*25</f>
        <v>3.125</v>
      </c>
      <c r="I750" s="134">
        <f>(G750+H750)*4.7/100</f>
        <v>16.726125</v>
      </c>
      <c r="J750" s="135">
        <v>0</v>
      </c>
      <c r="K750" s="161">
        <f t="shared" ref="K750" si="89">SUM(G750:J757)</f>
        <v>372.60112500000002</v>
      </c>
      <c r="L750" s="191"/>
      <c r="M750" s="98"/>
      <c r="N750" s="98"/>
      <c r="O750" s="98"/>
      <c r="P750" s="294"/>
      <c r="Q750" s="122">
        <f>K750*1.53</f>
        <v>570.07972125000003</v>
      </c>
      <c r="R750" s="125">
        <f>(Q750-K750)/Q750</f>
        <v>0.34640522875816993</v>
      </c>
      <c r="S750" s="104"/>
      <c r="T750" s="104"/>
      <c r="U750" s="104"/>
      <c r="V750" s="104"/>
    </row>
    <row r="751" spans="1:22">
      <c r="A751" s="135"/>
      <c r="B751" s="164"/>
      <c r="C751" s="166"/>
      <c r="D751" s="148"/>
      <c r="E751" s="169"/>
      <c r="F751" s="147"/>
      <c r="G751" s="300"/>
      <c r="H751" s="134"/>
      <c r="I751" s="134"/>
      <c r="J751" s="135"/>
      <c r="K751" s="162"/>
      <c r="L751" s="191"/>
      <c r="M751" s="99"/>
      <c r="N751" s="99"/>
      <c r="O751" s="99"/>
      <c r="P751" s="295"/>
      <c r="Q751" s="123"/>
      <c r="R751" s="126"/>
      <c r="S751" s="104"/>
      <c r="T751" s="104"/>
      <c r="U751" s="104"/>
      <c r="V751" s="104"/>
    </row>
    <row r="752" spans="1:22">
      <c r="A752" s="135"/>
      <c r="B752" s="164"/>
      <c r="C752" s="166"/>
      <c r="D752" s="148"/>
      <c r="E752" s="169"/>
      <c r="F752" s="147"/>
      <c r="G752" s="300"/>
      <c r="H752" s="134"/>
      <c r="I752" s="134"/>
      <c r="J752" s="135"/>
      <c r="K752" s="162"/>
      <c r="L752" s="191"/>
      <c r="M752" s="99"/>
      <c r="N752" s="99"/>
      <c r="O752" s="99"/>
      <c r="P752" s="295"/>
      <c r="Q752" s="123"/>
      <c r="R752" s="126"/>
      <c r="S752" s="104"/>
      <c r="T752" s="104"/>
      <c r="U752" s="104"/>
      <c r="V752" s="104"/>
    </row>
    <row r="753" spans="1:22">
      <c r="A753" s="135"/>
      <c r="B753" s="164"/>
      <c r="C753" s="166"/>
      <c r="D753" s="148"/>
      <c r="E753" s="169"/>
      <c r="F753" s="147"/>
      <c r="G753" s="300"/>
      <c r="H753" s="134"/>
      <c r="I753" s="134"/>
      <c r="J753" s="135"/>
      <c r="K753" s="162"/>
      <c r="L753" s="191"/>
      <c r="M753" s="99"/>
      <c r="N753" s="99"/>
      <c r="O753" s="99"/>
      <c r="P753" s="295"/>
      <c r="Q753" s="123"/>
      <c r="R753" s="126"/>
      <c r="S753" s="104"/>
      <c r="T753" s="104"/>
      <c r="U753" s="104"/>
      <c r="V753" s="104"/>
    </row>
    <row r="754" spans="1:22">
      <c r="A754" s="135"/>
      <c r="B754" s="164"/>
      <c r="C754" s="166"/>
      <c r="D754" s="148"/>
      <c r="E754" s="169"/>
      <c r="F754" s="147"/>
      <c r="G754" s="300"/>
      <c r="H754" s="134"/>
      <c r="I754" s="134"/>
      <c r="J754" s="135"/>
      <c r="K754" s="162"/>
      <c r="L754" s="191"/>
      <c r="M754" s="99"/>
      <c r="N754" s="99"/>
      <c r="O754" s="99"/>
      <c r="P754" s="295"/>
      <c r="Q754" s="123"/>
      <c r="R754" s="126"/>
      <c r="S754" s="104"/>
      <c r="T754" s="104"/>
      <c r="U754" s="104"/>
      <c r="V754" s="104"/>
    </row>
    <row r="755" spans="1:22">
      <c r="A755" s="135"/>
      <c r="B755" s="164"/>
      <c r="C755" s="166"/>
      <c r="D755" s="148"/>
      <c r="E755" s="169"/>
      <c r="F755" s="147"/>
      <c r="G755" s="300"/>
      <c r="H755" s="134"/>
      <c r="I755" s="134"/>
      <c r="J755" s="135"/>
      <c r="K755" s="162"/>
      <c r="L755" s="191"/>
      <c r="M755" s="99"/>
      <c r="N755" s="99"/>
      <c r="O755" s="99"/>
      <c r="P755" s="295"/>
      <c r="Q755" s="123"/>
      <c r="R755" s="126"/>
      <c r="S755" s="104"/>
      <c r="T755" s="104"/>
      <c r="U755" s="104"/>
      <c r="V755" s="104"/>
    </row>
    <row r="756" spans="1:22">
      <c r="A756" s="135"/>
      <c r="B756" s="164"/>
      <c r="C756" s="166"/>
      <c r="D756" s="148"/>
      <c r="E756" s="169"/>
      <c r="F756" s="147"/>
      <c r="G756" s="300"/>
      <c r="H756" s="134"/>
      <c r="I756" s="134"/>
      <c r="J756" s="135"/>
      <c r="K756" s="162"/>
      <c r="L756" s="191"/>
      <c r="M756" s="99"/>
      <c r="N756" s="99"/>
      <c r="O756" s="99"/>
      <c r="P756" s="295"/>
      <c r="Q756" s="123"/>
      <c r="R756" s="126"/>
      <c r="S756" s="104"/>
      <c r="T756" s="104"/>
      <c r="U756" s="104"/>
      <c r="V756" s="104"/>
    </row>
    <row r="757" spans="1:22">
      <c r="A757" s="135"/>
      <c r="B757" s="164"/>
      <c r="C757" s="167"/>
      <c r="D757" s="148"/>
      <c r="E757" s="170"/>
      <c r="F757" s="147"/>
      <c r="G757" s="300"/>
      <c r="H757" s="134"/>
      <c r="I757" s="134"/>
      <c r="J757" s="135"/>
      <c r="K757" s="163"/>
      <c r="L757" s="191"/>
      <c r="M757" s="100"/>
      <c r="N757" s="100"/>
      <c r="O757" s="100"/>
      <c r="P757" s="296"/>
      <c r="Q757" s="124"/>
      <c r="R757" s="114"/>
      <c r="S757" s="104"/>
      <c r="T757" s="104"/>
      <c r="U757" s="104"/>
      <c r="V757" s="104"/>
    </row>
    <row r="758" spans="1:22">
      <c r="A758" s="135" t="s">
        <v>189</v>
      </c>
      <c r="B758" s="164" t="s">
        <v>190</v>
      </c>
      <c r="C758" s="165"/>
      <c r="D758" s="148"/>
      <c r="E758" s="168">
        <v>20</v>
      </c>
      <c r="F758" s="147">
        <v>8.36</v>
      </c>
      <c r="G758" s="300">
        <f>F758*25</f>
        <v>209</v>
      </c>
      <c r="H758" s="134">
        <f t="shared" ref="H758" si="90">2500/20000*25</f>
        <v>3.125</v>
      </c>
      <c r="I758" s="134">
        <f>(G758+H758)*4.7/100</f>
        <v>9.969875</v>
      </c>
      <c r="J758" s="135">
        <v>0</v>
      </c>
      <c r="K758" s="161">
        <f t="shared" ref="K758" si="91">SUM(G758:J765)</f>
        <v>222.094875</v>
      </c>
      <c r="L758" s="191"/>
      <c r="M758" s="98"/>
      <c r="N758" s="98"/>
      <c r="O758" s="98"/>
      <c r="P758" s="294"/>
      <c r="Q758" s="122">
        <f>K758*1.53</f>
        <v>339.80515875000003</v>
      </c>
      <c r="R758" s="125">
        <f>(Q758-K758)/Q758</f>
        <v>0.34640522875816998</v>
      </c>
      <c r="S758" s="104"/>
      <c r="T758" s="104"/>
      <c r="U758" s="104"/>
      <c r="V758" s="104"/>
    </row>
    <row r="759" spans="1:22">
      <c r="A759" s="135"/>
      <c r="B759" s="164"/>
      <c r="C759" s="166"/>
      <c r="D759" s="148"/>
      <c r="E759" s="169"/>
      <c r="F759" s="147"/>
      <c r="G759" s="300"/>
      <c r="H759" s="134"/>
      <c r="I759" s="134"/>
      <c r="J759" s="135"/>
      <c r="K759" s="162"/>
      <c r="L759" s="191"/>
      <c r="M759" s="99"/>
      <c r="N759" s="99"/>
      <c r="O759" s="99"/>
      <c r="P759" s="295"/>
      <c r="Q759" s="123"/>
      <c r="R759" s="126"/>
      <c r="S759" s="104"/>
      <c r="T759" s="104"/>
      <c r="U759" s="104"/>
      <c r="V759" s="104"/>
    </row>
    <row r="760" spans="1:22">
      <c r="A760" s="135"/>
      <c r="B760" s="164"/>
      <c r="C760" s="166"/>
      <c r="D760" s="148"/>
      <c r="E760" s="169"/>
      <c r="F760" s="147"/>
      <c r="G760" s="300"/>
      <c r="H760" s="134"/>
      <c r="I760" s="134"/>
      <c r="J760" s="135"/>
      <c r="K760" s="162"/>
      <c r="L760" s="191"/>
      <c r="M760" s="99"/>
      <c r="N760" s="99"/>
      <c r="O760" s="99"/>
      <c r="P760" s="295"/>
      <c r="Q760" s="123"/>
      <c r="R760" s="126"/>
      <c r="S760" s="104"/>
      <c r="T760" s="104"/>
      <c r="U760" s="104"/>
      <c r="V760" s="104"/>
    </row>
    <row r="761" spans="1:22">
      <c r="A761" s="135"/>
      <c r="B761" s="164"/>
      <c r="C761" s="166"/>
      <c r="D761" s="148"/>
      <c r="E761" s="169"/>
      <c r="F761" s="147"/>
      <c r="G761" s="300"/>
      <c r="H761" s="134"/>
      <c r="I761" s="134"/>
      <c r="J761" s="135"/>
      <c r="K761" s="162"/>
      <c r="L761" s="191"/>
      <c r="M761" s="99"/>
      <c r="N761" s="99"/>
      <c r="O761" s="99"/>
      <c r="P761" s="295"/>
      <c r="Q761" s="123"/>
      <c r="R761" s="126"/>
      <c r="S761" s="104"/>
      <c r="T761" s="104"/>
      <c r="U761" s="104"/>
      <c r="V761" s="104"/>
    </row>
    <row r="762" spans="1:22">
      <c r="A762" s="135"/>
      <c r="B762" s="164"/>
      <c r="C762" s="166"/>
      <c r="D762" s="148"/>
      <c r="E762" s="169"/>
      <c r="F762" s="147"/>
      <c r="G762" s="300"/>
      <c r="H762" s="134"/>
      <c r="I762" s="134"/>
      <c r="J762" s="135"/>
      <c r="K762" s="162"/>
      <c r="L762" s="191"/>
      <c r="M762" s="99"/>
      <c r="N762" s="99"/>
      <c r="O762" s="99"/>
      <c r="P762" s="295"/>
      <c r="Q762" s="123"/>
      <c r="R762" s="126"/>
      <c r="S762" s="104"/>
      <c r="T762" s="104"/>
      <c r="U762" s="104"/>
      <c r="V762" s="104"/>
    </row>
    <row r="763" spans="1:22">
      <c r="A763" s="135"/>
      <c r="B763" s="164"/>
      <c r="C763" s="166"/>
      <c r="D763" s="148"/>
      <c r="E763" s="169"/>
      <c r="F763" s="147"/>
      <c r="G763" s="300"/>
      <c r="H763" s="134"/>
      <c r="I763" s="134"/>
      <c r="J763" s="135"/>
      <c r="K763" s="162"/>
      <c r="L763" s="191"/>
      <c r="M763" s="99"/>
      <c r="N763" s="99"/>
      <c r="O763" s="99"/>
      <c r="P763" s="295"/>
      <c r="Q763" s="123"/>
      <c r="R763" s="126"/>
      <c r="S763" s="104"/>
      <c r="T763" s="104"/>
      <c r="U763" s="104"/>
      <c r="V763" s="104"/>
    </row>
    <row r="764" spans="1:22">
      <c r="A764" s="135"/>
      <c r="B764" s="164"/>
      <c r="C764" s="166"/>
      <c r="D764" s="148"/>
      <c r="E764" s="169"/>
      <c r="F764" s="147"/>
      <c r="G764" s="300"/>
      <c r="H764" s="134"/>
      <c r="I764" s="134"/>
      <c r="J764" s="135"/>
      <c r="K764" s="162"/>
      <c r="L764" s="191"/>
      <c r="M764" s="99"/>
      <c r="N764" s="99"/>
      <c r="O764" s="99"/>
      <c r="P764" s="295"/>
      <c r="Q764" s="123"/>
      <c r="R764" s="126"/>
      <c r="S764" s="104"/>
      <c r="T764" s="104"/>
      <c r="U764" s="104"/>
      <c r="V764" s="104"/>
    </row>
    <row r="765" spans="1:22">
      <c r="A765" s="135"/>
      <c r="B765" s="164"/>
      <c r="C765" s="167"/>
      <c r="D765" s="148"/>
      <c r="E765" s="170"/>
      <c r="F765" s="147"/>
      <c r="G765" s="300"/>
      <c r="H765" s="134"/>
      <c r="I765" s="134"/>
      <c r="J765" s="135"/>
      <c r="K765" s="163"/>
      <c r="L765" s="191"/>
      <c r="M765" s="100"/>
      <c r="N765" s="100"/>
      <c r="O765" s="100"/>
      <c r="P765" s="296"/>
      <c r="Q765" s="124"/>
      <c r="R765" s="114"/>
      <c r="S765" s="104"/>
      <c r="T765" s="104"/>
      <c r="U765" s="104"/>
      <c r="V765" s="104"/>
    </row>
    <row r="766" spans="1:22">
      <c r="A766" s="135" t="s">
        <v>177</v>
      </c>
      <c r="B766" s="164" t="s">
        <v>178</v>
      </c>
      <c r="C766" s="165"/>
      <c r="D766" s="148"/>
      <c r="E766" s="168">
        <v>20</v>
      </c>
      <c r="F766" s="147">
        <v>5.26</v>
      </c>
      <c r="G766" s="300">
        <f>F766*25</f>
        <v>131.5</v>
      </c>
      <c r="H766" s="134">
        <f t="shared" ref="H766" si="92">2500/20000*25</f>
        <v>3.125</v>
      </c>
      <c r="I766" s="134">
        <f>(G766+H766)*4.7/100</f>
        <v>6.3273750000000009</v>
      </c>
      <c r="J766" s="135">
        <v>0</v>
      </c>
      <c r="K766" s="161">
        <f t="shared" ref="K766" si="93">SUM(G766:J773)</f>
        <v>140.95237499999999</v>
      </c>
      <c r="L766" s="191">
        <v>169.3</v>
      </c>
      <c r="M766" s="98"/>
      <c r="N766" s="98"/>
      <c r="O766" s="98"/>
      <c r="P766" s="294">
        <v>329</v>
      </c>
      <c r="Q766" s="122">
        <f>K766*1.53</f>
        <v>215.65713374999999</v>
      </c>
      <c r="R766" s="125">
        <f>(Q766-K766)/Q766</f>
        <v>0.34640522875816993</v>
      </c>
      <c r="S766" s="104"/>
      <c r="T766" s="104"/>
      <c r="U766" s="104"/>
      <c r="V766" s="104"/>
    </row>
    <row r="767" spans="1:22">
      <c r="A767" s="135"/>
      <c r="B767" s="164"/>
      <c r="C767" s="166"/>
      <c r="D767" s="148"/>
      <c r="E767" s="169"/>
      <c r="F767" s="147"/>
      <c r="G767" s="300"/>
      <c r="H767" s="134"/>
      <c r="I767" s="134"/>
      <c r="J767" s="135"/>
      <c r="K767" s="162"/>
      <c r="L767" s="191"/>
      <c r="M767" s="99"/>
      <c r="N767" s="99"/>
      <c r="O767" s="99"/>
      <c r="P767" s="295"/>
      <c r="Q767" s="123"/>
      <c r="R767" s="126"/>
      <c r="S767" s="104"/>
      <c r="T767" s="104"/>
      <c r="U767" s="104"/>
      <c r="V767" s="104"/>
    </row>
    <row r="768" spans="1:22">
      <c r="A768" s="135"/>
      <c r="B768" s="164"/>
      <c r="C768" s="166"/>
      <c r="D768" s="148"/>
      <c r="E768" s="169"/>
      <c r="F768" s="147"/>
      <c r="G768" s="300"/>
      <c r="H768" s="134"/>
      <c r="I768" s="134"/>
      <c r="J768" s="135"/>
      <c r="K768" s="162"/>
      <c r="L768" s="191"/>
      <c r="M768" s="99"/>
      <c r="N768" s="99"/>
      <c r="O768" s="99"/>
      <c r="P768" s="295"/>
      <c r="Q768" s="123"/>
      <c r="R768" s="126"/>
      <c r="S768" s="104"/>
      <c r="T768" s="104"/>
      <c r="U768" s="104"/>
      <c r="V768" s="104"/>
    </row>
    <row r="769" spans="1:22">
      <c r="A769" s="135"/>
      <c r="B769" s="164"/>
      <c r="C769" s="166"/>
      <c r="D769" s="148"/>
      <c r="E769" s="169"/>
      <c r="F769" s="147"/>
      <c r="G769" s="300"/>
      <c r="H769" s="134"/>
      <c r="I769" s="134"/>
      <c r="J769" s="135"/>
      <c r="K769" s="162"/>
      <c r="L769" s="191"/>
      <c r="M769" s="99"/>
      <c r="N769" s="99"/>
      <c r="O769" s="99"/>
      <c r="P769" s="295"/>
      <c r="Q769" s="123"/>
      <c r="R769" s="126"/>
      <c r="S769" s="104"/>
      <c r="T769" s="104"/>
      <c r="U769" s="104"/>
      <c r="V769" s="104"/>
    </row>
    <row r="770" spans="1:22">
      <c r="A770" s="135"/>
      <c r="B770" s="164"/>
      <c r="C770" s="166"/>
      <c r="D770" s="148"/>
      <c r="E770" s="169"/>
      <c r="F770" s="147"/>
      <c r="G770" s="300"/>
      <c r="H770" s="134"/>
      <c r="I770" s="134"/>
      <c r="J770" s="135"/>
      <c r="K770" s="162"/>
      <c r="L770" s="191"/>
      <c r="M770" s="99"/>
      <c r="N770" s="99"/>
      <c r="O770" s="99"/>
      <c r="P770" s="295"/>
      <c r="Q770" s="123"/>
      <c r="R770" s="126"/>
      <c r="S770" s="104"/>
      <c r="T770" s="104"/>
      <c r="U770" s="104"/>
      <c r="V770" s="104"/>
    </row>
    <row r="771" spans="1:22">
      <c r="A771" s="135"/>
      <c r="B771" s="164"/>
      <c r="C771" s="166"/>
      <c r="D771" s="148"/>
      <c r="E771" s="169"/>
      <c r="F771" s="147"/>
      <c r="G771" s="300"/>
      <c r="H771" s="134"/>
      <c r="I771" s="134"/>
      <c r="J771" s="135"/>
      <c r="K771" s="162"/>
      <c r="L771" s="191"/>
      <c r="M771" s="99"/>
      <c r="N771" s="99"/>
      <c r="O771" s="99"/>
      <c r="P771" s="295"/>
      <c r="Q771" s="123"/>
      <c r="R771" s="126"/>
      <c r="S771" s="104"/>
      <c r="T771" s="104"/>
      <c r="U771" s="104"/>
      <c r="V771" s="104"/>
    </row>
    <row r="772" spans="1:22">
      <c r="A772" s="135"/>
      <c r="B772" s="164"/>
      <c r="C772" s="166"/>
      <c r="D772" s="148"/>
      <c r="E772" s="169"/>
      <c r="F772" s="147"/>
      <c r="G772" s="300"/>
      <c r="H772" s="134"/>
      <c r="I772" s="134"/>
      <c r="J772" s="135"/>
      <c r="K772" s="162"/>
      <c r="L772" s="191"/>
      <c r="M772" s="99"/>
      <c r="N772" s="99"/>
      <c r="O772" s="99"/>
      <c r="P772" s="295"/>
      <c r="Q772" s="123"/>
      <c r="R772" s="126"/>
      <c r="S772" s="104"/>
      <c r="T772" s="104"/>
      <c r="U772" s="104"/>
      <c r="V772" s="104"/>
    </row>
    <row r="773" spans="1:22">
      <c r="A773" s="135"/>
      <c r="B773" s="164"/>
      <c r="C773" s="167"/>
      <c r="D773" s="148"/>
      <c r="E773" s="170"/>
      <c r="F773" s="147"/>
      <c r="G773" s="300"/>
      <c r="H773" s="134"/>
      <c r="I773" s="134"/>
      <c r="J773" s="135"/>
      <c r="K773" s="163"/>
      <c r="L773" s="191"/>
      <c r="M773" s="100"/>
      <c r="N773" s="100"/>
      <c r="O773" s="100"/>
      <c r="P773" s="296"/>
      <c r="Q773" s="124"/>
      <c r="R773" s="114"/>
      <c r="S773" s="104"/>
      <c r="T773" s="104"/>
      <c r="U773" s="104"/>
      <c r="V773" s="104"/>
    </row>
    <row r="774" spans="1:22">
      <c r="A774" s="139" t="s">
        <v>194</v>
      </c>
      <c r="B774" s="159" t="s">
        <v>195</v>
      </c>
      <c r="C774" s="143"/>
      <c r="D774" s="143"/>
      <c r="E774" s="144">
        <v>50</v>
      </c>
      <c r="F774" s="147">
        <v>7.09</v>
      </c>
      <c r="G774" s="300">
        <f>F774*25</f>
        <v>177.25</v>
      </c>
      <c r="H774" s="134">
        <f>2500/20000*25</f>
        <v>3.125</v>
      </c>
      <c r="I774" s="134">
        <f>(G774+H774)*2.7/100</f>
        <v>4.8701250000000007</v>
      </c>
      <c r="J774" s="135"/>
      <c r="K774" s="136">
        <f>SUM(G774:J781)</f>
        <v>185.245125</v>
      </c>
      <c r="L774" s="191"/>
      <c r="M774" s="87"/>
      <c r="N774" s="87"/>
      <c r="O774" s="87"/>
      <c r="P774" s="280"/>
      <c r="Q774" s="122">
        <f>K774*1.53</f>
        <v>283.42504124999999</v>
      </c>
      <c r="R774" s="125">
        <f>(Q774-K774)/Q774</f>
        <v>0.34640522875816993</v>
      </c>
      <c r="S774" s="104"/>
      <c r="T774" s="104"/>
      <c r="U774" s="104"/>
      <c r="V774" s="104"/>
    </row>
    <row r="775" spans="1:22">
      <c r="A775" s="140"/>
      <c r="B775" s="160"/>
      <c r="C775" s="143"/>
      <c r="D775" s="143"/>
      <c r="E775" s="145"/>
      <c r="F775" s="147"/>
      <c r="G775" s="300"/>
      <c r="H775" s="134"/>
      <c r="I775" s="134"/>
      <c r="J775" s="135"/>
      <c r="K775" s="137"/>
      <c r="L775" s="191"/>
      <c r="M775" s="85"/>
      <c r="N775" s="85"/>
      <c r="O775" s="85"/>
      <c r="P775" s="278"/>
      <c r="Q775" s="123"/>
      <c r="R775" s="126"/>
      <c r="S775" s="104"/>
      <c r="T775" s="104"/>
      <c r="U775" s="104"/>
      <c r="V775" s="104"/>
    </row>
    <row r="776" spans="1:22">
      <c r="A776" s="140"/>
      <c r="B776" s="160"/>
      <c r="C776" s="143"/>
      <c r="D776" s="143"/>
      <c r="E776" s="145"/>
      <c r="F776" s="147"/>
      <c r="G776" s="300"/>
      <c r="H776" s="134"/>
      <c r="I776" s="134"/>
      <c r="J776" s="135"/>
      <c r="K776" s="137"/>
      <c r="L776" s="191"/>
      <c r="M776" s="85"/>
      <c r="N776" s="85"/>
      <c r="O776" s="85"/>
      <c r="P776" s="278"/>
      <c r="Q776" s="123"/>
      <c r="R776" s="126"/>
      <c r="S776" s="104"/>
      <c r="T776" s="104"/>
      <c r="U776" s="104"/>
      <c r="V776" s="104"/>
    </row>
    <row r="777" spans="1:22">
      <c r="A777" s="140"/>
      <c r="B777" s="160"/>
      <c r="C777" s="143"/>
      <c r="D777" s="143"/>
      <c r="E777" s="145"/>
      <c r="F777" s="147"/>
      <c r="G777" s="300"/>
      <c r="H777" s="134"/>
      <c r="I777" s="134"/>
      <c r="J777" s="135"/>
      <c r="K777" s="137"/>
      <c r="L777" s="191"/>
      <c r="M777" s="85"/>
      <c r="N777" s="85"/>
      <c r="O777" s="85"/>
      <c r="P777" s="278"/>
      <c r="Q777" s="123"/>
      <c r="R777" s="126"/>
      <c r="S777" s="104"/>
      <c r="T777" s="104"/>
      <c r="U777" s="104"/>
      <c r="V777" s="104"/>
    </row>
    <row r="778" spans="1:22">
      <c r="A778" s="140"/>
      <c r="B778" s="160"/>
      <c r="C778" s="143"/>
      <c r="D778" s="143"/>
      <c r="E778" s="145"/>
      <c r="F778" s="147"/>
      <c r="G778" s="300"/>
      <c r="H778" s="134"/>
      <c r="I778" s="134"/>
      <c r="J778" s="135"/>
      <c r="K778" s="137"/>
      <c r="L778" s="191"/>
      <c r="M778" s="85"/>
      <c r="N778" s="85"/>
      <c r="O778" s="85"/>
      <c r="P778" s="278"/>
      <c r="Q778" s="123"/>
      <c r="R778" s="126"/>
      <c r="S778" s="104"/>
      <c r="T778" s="104"/>
      <c r="U778" s="104"/>
      <c r="V778" s="104"/>
    </row>
    <row r="779" spans="1:22">
      <c r="A779" s="140"/>
      <c r="B779" s="160"/>
      <c r="C779" s="143"/>
      <c r="D779" s="143"/>
      <c r="E779" s="145"/>
      <c r="F779" s="147"/>
      <c r="G779" s="300"/>
      <c r="H779" s="134"/>
      <c r="I779" s="134"/>
      <c r="J779" s="135"/>
      <c r="K779" s="137"/>
      <c r="L779" s="191"/>
      <c r="M779" s="85"/>
      <c r="N779" s="85"/>
      <c r="O779" s="85"/>
      <c r="P779" s="278"/>
      <c r="Q779" s="123"/>
      <c r="R779" s="126"/>
      <c r="S779" s="104"/>
      <c r="T779" s="104"/>
      <c r="U779" s="104"/>
      <c r="V779" s="104"/>
    </row>
    <row r="780" spans="1:22">
      <c r="A780" s="140"/>
      <c r="B780" s="160"/>
      <c r="C780" s="143"/>
      <c r="D780" s="143"/>
      <c r="E780" s="145"/>
      <c r="F780" s="147"/>
      <c r="G780" s="300"/>
      <c r="H780" s="134"/>
      <c r="I780" s="134"/>
      <c r="J780" s="135"/>
      <c r="K780" s="137"/>
      <c r="L780" s="191"/>
      <c r="M780" s="85"/>
      <c r="N780" s="85"/>
      <c r="O780" s="85"/>
      <c r="P780" s="278"/>
      <c r="Q780" s="123"/>
      <c r="R780" s="126"/>
      <c r="S780" s="104"/>
      <c r="T780" s="104"/>
      <c r="U780" s="104"/>
      <c r="V780" s="104"/>
    </row>
    <row r="781" spans="1:22">
      <c r="A781" s="141"/>
      <c r="B781" s="160"/>
      <c r="C781" s="143"/>
      <c r="D781" s="143"/>
      <c r="E781" s="146"/>
      <c r="F781" s="147"/>
      <c r="G781" s="300"/>
      <c r="H781" s="134"/>
      <c r="I781" s="134"/>
      <c r="J781" s="135"/>
      <c r="K781" s="138"/>
      <c r="L781" s="191"/>
      <c r="M781" s="86"/>
      <c r="N781" s="86"/>
      <c r="O781" s="86"/>
      <c r="P781" s="279"/>
      <c r="Q781" s="124"/>
      <c r="R781" s="114"/>
      <c r="S781" s="104"/>
      <c r="T781" s="104"/>
      <c r="U781" s="104"/>
      <c r="V781" s="104"/>
    </row>
    <row r="782" spans="1:22">
      <c r="A782" s="139" t="s">
        <v>196</v>
      </c>
      <c r="B782" s="159" t="s">
        <v>197</v>
      </c>
      <c r="C782" s="143"/>
      <c r="D782" s="143"/>
      <c r="E782" s="144">
        <v>50</v>
      </c>
      <c r="F782" s="147">
        <v>6.31</v>
      </c>
      <c r="G782" s="300">
        <f>F782*25</f>
        <v>157.75</v>
      </c>
      <c r="H782" s="134">
        <f>2500/20000*25</f>
        <v>3.125</v>
      </c>
      <c r="I782" s="134">
        <f>(G782+H782)*2.7/100</f>
        <v>4.3436250000000003</v>
      </c>
      <c r="J782" s="135"/>
      <c r="K782" s="136">
        <f>SUM(G782:J789)</f>
        <v>165.218625</v>
      </c>
      <c r="L782" s="191"/>
      <c r="M782" s="87"/>
      <c r="N782" s="87"/>
      <c r="O782" s="87"/>
      <c r="P782" s="280"/>
      <c r="Q782" s="122">
        <f>K782*1.53</f>
        <v>252.78449625000002</v>
      </c>
      <c r="R782" s="125">
        <f>(Q782-K782)/Q782</f>
        <v>0.34640522875816998</v>
      </c>
      <c r="S782" s="104"/>
      <c r="T782" s="104"/>
      <c r="U782" s="104"/>
      <c r="V782" s="104"/>
    </row>
    <row r="783" spans="1:22">
      <c r="A783" s="140"/>
      <c r="B783" s="160"/>
      <c r="C783" s="143"/>
      <c r="D783" s="143"/>
      <c r="E783" s="145"/>
      <c r="F783" s="147"/>
      <c r="G783" s="300"/>
      <c r="H783" s="134"/>
      <c r="I783" s="134"/>
      <c r="J783" s="135"/>
      <c r="K783" s="137"/>
      <c r="L783" s="191"/>
      <c r="M783" s="85"/>
      <c r="N783" s="85"/>
      <c r="O783" s="85"/>
      <c r="P783" s="278"/>
      <c r="Q783" s="123"/>
      <c r="R783" s="126"/>
      <c r="S783" s="104"/>
      <c r="T783" s="104"/>
      <c r="U783" s="104"/>
      <c r="V783" s="104"/>
    </row>
    <row r="784" spans="1:22">
      <c r="A784" s="140"/>
      <c r="B784" s="160"/>
      <c r="C784" s="143"/>
      <c r="D784" s="143"/>
      <c r="E784" s="145"/>
      <c r="F784" s="147"/>
      <c r="G784" s="300"/>
      <c r="H784" s="134"/>
      <c r="I784" s="134"/>
      <c r="J784" s="135"/>
      <c r="K784" s="137"/>
      <c r="L784" s="191"/>
      <c r="M784" s="85"/>
      <c r="N784" s="85"/>
      <c r="O784" s="85"/>
      <c r="P784" s="278"/>
      <c r="Q784" s="123"/>
      <c r="R784" s="126"/>
      <c r="S784" s="104"/>
      <c r="T784" s="104"/>
      <c r="U784" s="104"/>
      <c r="V784" s="104"/>
    </row>
    <row r="785" spans="1:22">
      <c r="A785" s="140"/>
      <c r="B785" s="160"/>
      <c r="C785" s="143"/>
      <c r="D785" s="143"/>
      <c r="E785" s="145"/>
      <c r="F785" s="147"/>
      <c r="G785" s="300"/>
      <c r="H785" s="134"/>
      <c r="I785" s="134"/>
      <c r="J785" s="135"/>
      <c r="K785" s="137"/>
      <c r="L785" s="191"/>
      <c r="M785" s="85"/>
      <c r="N785" s="85"/>
      <c r="O785" s="85"/>
      <c r="P785" s="278"/>
      <c r="Q785" s="123"/>
      <c r="R785" s="126"/>
      <c r="S785" s="104"/>
      <c r="T785" s="104"/>
      <c r="U785" s="104"/>
      <c r="V785" s="104"/>
    </row>
    <row r="786" spans="1:22">
      <c r="A786" s="140"/>
      <c r="B786" s="160"/>
      <c r="C786" s="143"/>
      <c r="D786" s="143"/>
      <c r="E786" s="145"/>
      <c r="F786" s="147"/>
      <c r="G786" s="300"/>
      <c r="H786" s="134"/>
      <c r="I786" s="134"/>
      <c r="J786" s="135"/>
      <c r="K786" s="137"/>
      <c r="L786" s="191"/>
      <c r="M786" s="85"/>
      <c r="N786" s="85"/>
      <c r="O786" s="85"/>
      <c r="P786" s="278"/>
      <c r="Q786" s="123"/>
      <c r="R786" s="126"/>
      <c r="S786" s="104"/>
      <c r="T786" s="104"/>
      <c r="U786" s="104"/>
      <c r="V786" s="104"/>
    </row>
    <row r="787" spans="1:22">
      <c r="A787" s="140"/>
      <c r="B787" s="160"/>
      <c r="C787" s="143"/>
      <c r="D787" s="143"/>
      <c r="E787" s="145"/>
      <c r="F787" s="147"/>
      <c r="G787" s="300"/>
      <c r="H787" s="134"/>
      <c r="I787" s="134"/>
      <c r="J787" s="135"/>
      <c r="K787" s="137"/>
      <c r="L787" s="191"/>
      <c r="M787" s="85"/>
      <c r="N787" s="85"/>
      <c r="O787" s="85"/>
      <c r="P787" s="278"/>
      <c r="Q787" s="123"/>
      <c r="R787" s="126"/>
      <c r="S787" s="104"/>
      <c r="T787" s="104"/>
      <c r="U787" s="104"/>
      <c r="V787" s="104"/>
    </row>
    <row r="788" spans="1:22">
      <c r="A788" s="140"/>
      <c r="B788" s="160"/>
      <c r="C788" s="143"/>
      <c r="D788" s="143"/>
      <c r="E788" s="145"/>
      <c r="F788" s="147"/>
      <c r="G788" s="300"/>
      <c r="H788" s="134"/>
      <c r="I788" s="134"/>
      <c r="J788" s="135"/>
      <c r="K788" s="137"/>
      <c r="L788" s="191"/>
      <c r="M788" s="85"/>
      <c r="N788" s="85"/>
      <c r="O788" s="85"/>
      <c r="P788" s="278"/>
      <c r="Q788" s="123"/>
      <c r="R788" s="126"/>
      <c r="S788" s="104"/>
      <c r="T788" s="104"/>
      <c r="U788" s="104"/>
      <c r="V788" s="104"/>
    </row>
    <row r="789" spans="1:22">
      <c r="A789" s="141"/>
      <c r="B789" s="160"/>
      <c r="C789" s="143"/>
      <c r="D789" s="143"/>
      <c r="E789" s="146"/>
      <c r="F789" s="147"/>
      <c r="G789" s="300"/>
      <c r="H789" s="134"/>
      <c r="I789" s="134"/>
      <c r="J789" s="135"/>
      <c r="K789" s="138"/>
      <c r="L789" s="191"/>
      <c r="M789" s="86"/>
      <c r="N789" s="86"/>
      <c r="O789" s="86"/>
      <c r="P789" s="279"/>
      <c r="Q789" s="124"/>
      <c r="R789" s="114"/>
      <c r="S789" s="104"/>
      <c r="T789" s="104"/>
      <c r="U789" s="104"/>
      <c r="V789" s="104"/>
    </row>
    <row r="790" spans="1:22">
      <c r="A790" s="139" t="s">
        <v>198</v>
      </c>
      <c r="B790" s="159" t="s">
        <v>199</v>
      </c>
      <c r="C790" s="143"/>
      <c r="D790" s="143"/>
      <c r="E790" s="144">
        <v>50</v>
      </c>
      <c r="F790" s="147">
        <v>4.57</v>
      </c>
      <c r="G790" s="300">
        <f>F790*25</f>
        <v>114.25</v>
      </c>
      <c r="H790" s="134">
        <f>2500/20000*25</f>
        <v>3.125</v>
      </c>
      <c r="I790" s="134">
        <f>(G790+H790)*2.7/100</f>
        <v>3.1691250000000002</v>
      </c>
      <c r="J790" s="135"/>
      <c r="K790" s="136">
        <f>SUM(G790:J797)</f>
        <v>120.54412499999999</v>
      </c>
      <c r="L790" s="191">
        <v>140.47999999999999</v>
      </c>
      <c r="M790" s="87"/>
      <c r="N790" s="87"/>
      <c r="O790" s="87"/>
      <c r="P790" s="280">
        <v>259</v>
      </c>
      <c r="Q790" s="122">
        <f>K790*1.53</f>
        <v>184.43251125</v>
      </c>
      <c r="R790" s="125">
        <f>(Q790-K790)/Q790</f>
        <v>0.34640522875816998</v>
      </c>
      <c r="S790" s="104"/>
      <c r="T790" s="104"/>
      <c r="U790" s="104"/>
      <c r="V790" s="104"/>
    </row>
    <row r="791" spans="1:22">
      <c r="A791" s="140"/>
      <c r="B791" s="160"/>
      <c r="C791" s="143"/>
      <c r="D791" s="143"/>
      <c r="E791" s="145"/>
      <c r="F791" s="147"/>
      <c r="G791" s="300"/>
      <c r="H791" s="134"/>
      <c r="I791" s="134"/>
      <c r="J791" s="135"/>
      <c r="K791" s="137"/>
      <c r="L791" s="191"/>
      <c r="M791" s="85"/>
      <c r="N791" s="85"/>
      <c r="O791" s="85"/>
      <c r="P791" s="278"/>
      <c r="Q791" s="123"/>
      <c r="R791" s="126"/>
      <c r="S791" s="104"/>
      <c r="T791" s="104"/>
      <c r="U791" s="104"/>
      <c r="V791" s="104"/>
    </row>
    <row r="792" spans="1:22">
      <c r="A792" s="140"/>
      <c r="B792" s="160"/>
      <c r="C792" s="143"/>
      <c r="D792" s="143"/>
      <c r="E792" s="145"/>
      <c r="F792" s="147"/>
      <c r="G792" s="300"/>
      <c r="H792" s="134"/>
      <c r="I792" s="134"/>
      <c r="J792" s="135"/>
      <c r="K792" s="137"/>
      <c r="L792" s="191"/>
      <c r="M792" s="85"/>
      <c r="N792" s="85"/>
      <c r="O792" s="85"/>
      <c r="P792" s="278"/>
      <c r="Q792" s="123"/>
      <c r="R792" s="126"/>
      <c r="S792" s="104"/>
      <c r="T792" s="104"/>
      <c r="U792" s="104"/>
      <c r="V792" s="104"/>
    </row>
    <row r="793" spans="1:22">
      <c r="A793" s="140"/>
      <c r="B793" s="160"/>
      <c r="C793" s="143"/>
      <c r="D793" s="143"/>
      <c r="E793" s="145"/>
      <c r="F793" s="147"/>
      <c r="G793" s="300"/>
      <c r="H793" s="134"/>
      <c r="I793" s="134"/>
      <c r="J793" s="135"/>
      <c r="K793" s="137"/>
      <c r="L793" s="191"/>
      <c r="M793" s="85"/>
      <c r="N793" s="85"/>
      <c r="O793" s="85"/>
      <c r="P793" s="278"/>
      <c r="Q793" s="123"/>
      <c r="R793" s="126"/>
      <c r="S793" s="104"/>
      <c r="T793" s="104"/>
      <c r="U793" s="104"/>
      <c r="V793" s="104"/>
    </row>
    <row r="794" spans="1:22">
      <c r="A794" s="140"/>
      <c r="B794" s="160"/>
      <c r="C794" s="143"/>
      <c r="D794" s="143"/>
      <c r="E794" s="145"/>
      <c r="F794" s="147"/>
      <c r="G794" s="300"/>
      <c r="H794" s="134"/>
      <c r="I794" s="134"/>
      <c r="J794" s="135"/>
      <c r="K794" s="137"/>
      <c r="L794" s="191"/>
      <c r="M794" s="85"/>
      <c r="N794" s="85"/>
      <c r="O794" s="85"/>
      <c r="P794" s="278"/>
      <c r="Q794" s="123"/>
      <c r="R794" s="126"/>
      <c r="S794" s="104"/>
      <c r="T794" s="104"/>
      <c r="U794" s="104"/>
      <c r="V794" s="104"/>
    </row>
    <row r="795" spans="1:22">
      <c r="A795" s="140"/>
      <c r="B795" s="160"/>
      <c r="C795" s="143"/>
      <c r="D795" s="143"/>
      <c r="E795" s="145"/>
      <c r="F795" s="147"/>
      <c r="G795" s="300"/>
      <c r="H795" s="134"/>
      <c r="I795" s="134"/>
      <c r="J795" s="135"/>
      <c r="K795" s="137"/>
      <c r="L795" s="191"/>
      <c r="M795" s="85"/>
      <c r="N795" s="85"/>
      <c r="O795" s="85"/>
      <c r="P795" s="278"/>
      <c r="Q795" s="123"/>
      <c r="R795" s="126"/>
      <c r="S795" s="104"/>
      <c r="T795" s="104"/>
      <c r="U795" s="104"/>
      <c r="V795" s="104"/>
    </row>
    <row r="796" spans="1:22">
      <c r="A796" s="140"/>
      <c r="B796" s="160"/>
      <c r="C796" s="143"/>
      <c r="D796" s="143"/>
      <c r="E796" s="145"/>
      <c r="F796" s="147"/>
      <c r="G796" s="300"/>
      <c r="H796" s="134"/>
      <c r="I796" s="134"/>
      <c r="J796" s="135"/>
      <c r="K796" s="137"/>
      <c r="L796" s="191"/>
      <c r="M796" s="85"/>
      <c r="N796" s="85"/>
      <c r="O796" s="85"/>
      <c r="P796" s="278"/>
      <c r="Q796" s="123"/>
      <c r="R796" s="126"/>
      <c r="S796" s="104"/>
      <c r="T796" s="104"/>
      <c r="U796" s="104"/>
      <c r="V796" s="104"/>
    </row>
    <row r="797" spans="1:22">
      <c r="A797" s="141"/>
      <c r="B797" s="160"/>
      <c r="C797" s="143"/>
      <c r="D797" s="143"/>
      <c r="E797" s="146"/>
      <c r="F797" s="147"/>
      <c r="G797" s="300"/>
      <c r="H797" s="134"/>
      <c r="I797" s="134"/>
      <c r="J797" s="135"/>
      <c r="K797" s="138"/>
      <c r="L797" s="191"/>
      <c r="M797" s="86"/>
      <c r="N797" s="86"/>
      <c r="O797" s="86"/>
      <c r="P797" s="279"/>
      <c r="Q797" s="124"/>
      <c r="R797" s="114"/>
      <c r="S797" s="104"/>
      <c r="T797" s="104"/>
      <c r="U797" s="104"/>
      <c r="V797" s="104"/>
    </row>
    <row r="798" spans="1:22">
      <c r="A798" s="139" t="s">
        <v>200</v>
      </c>
      <c r="B798" s="159" t="s">
        <v>201</v>
      </c>
      <c r="C798" s="143"/>
      <c r="D798" s="143"/>
      <c r="E798" s="144">
        <v>50</v>
      </c>
      <c r="F798" s="147">
        <v>3.51</v>
      </c>
      <c r="G798" s="300">
        <f>F798*25</f>
        <v>87.75</v>
      </c>
      <c r="H798" s="134">
        <f>2500/20000*25</f>
        <v>3.125</v>
      </c>
      <c r="I798" s="134">
        <f>(G798+H798)*2.7/100</f>
        <v>2.4536250000000002</v>
      </c>
      <c r="J798" s="135"/>
      <c r="K798" s="136">
        <f>SUM(G798:J805)</f>
        <v>93.328625000000002</v>
      </c>
      <c r="L798" s="191">
        <v>138.91999999999999</v>
      </c>
      <c r="M798" s="87"/>
      <c r="N798" s="87"/>
      <c r="O798" s="87"/>
      <c r="P798" s="280">
        <v>259</v>
      </c>
      <c r="Q798" s="122">
        <f>K798*1.53</f>
        <v>142.79279625000001</v>
      </c>
      <c r="R798" s="125">
        <f>(Q798-K798)/Q798</f>
        <v>0.34640522875816998</v>
      </c>
      <c r="S798" s="104"/>
      <c r="T798" s="104"/>
      <c r="U798" s="104"/>
      <c r="V798" s="104"/>
    </row>
    <row r="799" spans="1:22">
      <c r="A799" s="140"/>
      <c r="B799" s="160"/>
      <c r="C799" s="143"/>
      <c r="D799" s="143"/>
      <c r="E799" s="145"/>
      <c r="F799" s="147"/>
      <c r="G799" s="300"/>
      <c r="H799" s="134"/>
      <c r="I799" s="134"/>
      <c r="J799" s="135"/>
      <c r="K799" s="137"/>
      <c r="L799" s="191"/>
      <c r="M799" s="85"/>
      <c r="N799" s="85"/>
      <c r="O799" s="85"/>
      <c r="P799" s="278"/>
      <c r="Q799" s="123"/>
      <c r="R799" s="126"/>
      <c r="S799" s="104"/>
      <c r="T799" s="104"/>
      <c r="U799" s="104"/>
      <c r="V799" s="104"/>
    </row>
    <row r="800" spans="1:22">
      <c r="A800" s="140"/>
      <c r="B800" s="160"/>
      <c r="C800" s="143"/>
      <c r="D800" s="143"/>
      <c r="E800" s="145"/>
      <c r="F800" s="147"/>
      <c r="G800" s="300"/>
      <c r="H800" s="134"/>
      <c r="I800" s="134"/>
      <c r="J800" s="135"/>
      <c r="K800" s="137"/>
      <c r="L800" s="191"/>
      <c r="M800" s="85"/>
      <c r="N800" s="85"/>
      <c r="O800" s="85"/>
      <c r="P800" s="278"/>
      <c r="Q800" s="123"/>
      <c r="R800" s="126"/>
      <c r="S800" s="104"/>
      <c r="T800" s="104"/>
      <c r="U800" s="104"/>
      <c r="V800" s="104"/>
    </row>
    <row r="801" spans="1:22">
      <c r="A801" s="140"/>
      <c r="B801" s="160"/>
      <c r="C801" s="143"/>
      <c r="D801" s="143"/>
      <c r="E801" s="145"/>
      <c r="F801" s="147"/>
      <c r="G801" s="300"/>
      <c r="H801" s="134"/>
      <c r="I801" s="134"/>
      <c r="J801" s="135"/>
      <c r="K801" s="137"/>
      <c r="L801" s="191"/>
      <c r="M801" s="85"/>
      <c r="N801" s="85"/>
      <c r="O801" s="85"/>
      <c r="P801" s="278"/>
      <c r="Q801" s="123"/>
      <c r="R801" s="126"/>
      <c r="S801" s="104"/>
      <c r="T801" s="104"/>
      <c r="U801" s="104"/>
      <c r="V801" s="104"/>
    </row>
    <row r="802" spans="1:22">
      <c r="A802" s="140"/>
      <c r="B802" s="160"/>
      <c r="C802" s="143"/>
      <c r="D802" s="143"/>
      <c r="E802" s="145"/>
      <c r="F802" s="147"/>
      <c r="G802" s="300"/>
      <c r="H802" s="134"/>
      <c r="I802" s="134"/>
      <c r="J802" s="135"/>
      <c r="K802" s="137"/>
      <c r="L802" s="191"/>
      <c r="M802" s="85"/>
      <c r="N802" s="85"/>
      <c r="O802" s="85"/>
      <c r="P802" s="278"/>
      <c r="Q802" s="123"/>
      <c r="R802" s="126"/>
      <c r="S802" s="104"/>
      <c r="T802" s="104"/>
      <c r="U802" s="104"/>
      <c r="V802" s="104"/>
    </row>
    <row r="803" spans="1:22">
      <c r="A803" s="140"/>
      <c r="B803" s="160"/>
      <c r="C803" s="143"/>
      <c r="D803" s="143"/>
      <c r="E803" s="145"/>
      <c r="F803" s="147"/>
      <c r="G803" s="300"/>
      <c r="H803" s="134"/>
      <c r="I803" s="134"/>
      <c r="J803" s="135"/>
      <c r="K803" s="137"/>
      <c r="L803" s="191"/>
      <c r="M803" s="85"/>
      <c r="N803" s="85"/>
      <c r="O803" s="85"/>
      <c r="P803" s="278"/>
      <c r="Q803" s="123"/>
      <c r="R803" s="126"/>
      <c r="S803" s="104"/>
      <c r="T803" s="104"/>
      <c r="U803" s="104"/>
      <c r="V803" s="104"/>
    </row>
    <row r="804" spans="1:22">
      <c r="A804" s="140"/>
      <c r="B804" s="160"/>
      <c r="C804" s="143"/>
      <c r="D804" s="143"/>
      <c r="E804" s="145"/>
      <c r="F804" s="147"/>
      <c r="G804" s="300"/>
      <c r="H804" s="134"/>
      <c r="I804" s="134"/>
      <c r="J804" s="135"/>
      <c r="K804" s="137"/>
      <c r="L804" s="191"/>
      <c r="M804" s="85"/>
      <c r="N804" s="85"/>
      <c r="O804" s="85"/>
      <c r="P804" s="278"/>
      <c r="Q804" s="123"/>
      <c r="R804" s="126"/>
      <c r="S804" s="104"/>
      <c r="T804" s="104"/>
      <c r="U804" s="104"/>
      <c r="V804" s="104"/>
    </row>
    <row r="805" spans="1:22">
      <c r="A805" s="141"/>
      <c r="B805" s="160"/>
      <c r="C805" s="143"/>
      <c r="D805" s="143"/>
      <c r="E805" s="146"/>
      <c r="F805" s="147"/>
      <c r="G805" s="300"/>
      <c r="H805" s="134"/>
      <c r="I805" s="134"/>
      <c r="J805" s="135"/>
      <c r="K805" s="138"/>
      <c r="L805" s="191"/>
      <c r="M805" s="86"/>
      <c r="N805" s="86"/>
      <c r="O805" s="86"/>
      <c r="P805" s="279"/>
      <c r="Q805" s="124"/>
      <c r="R805" s="114"/>
      <c r="S805" s="104"/>
      <c r="T805" s="104"/>
      <c r="U805" s="104"/>
      <c r="V805" s="104"/>
    </row>
    <row r="806" spans="1:22">
      <c r="A806" s="139" t="s">
        <v>202</v>
      </c>
      <c r="B806" s="159" t="s">
        <v>203</v>
      </c>
      <c r="C806" s="143"/>
      <c r="D806" s="143"/>
      <c r="E806" s="144">
        <v>50</v>
      </c>
      <c r="F806" s="147">
        <v>4.04</v>
      </c>
      <c r="G806" s="300">
        <f>F806*25</f>
        <v>101</v>
      </c>
      <c r="H806" s="134">
        <f>2500/20000*25</f>
        <v>3.125</v>
      </c>
      <c r="I806" s="134">
        <f>(G806+H806)*2.7/100</f>
        <v>2.8113750000000004</v>
      </c>
      <c r="J806" s="135"/>
      <c r="K806" s="136">
        <f>SUM(G806:J813)</f>
        <v>106.936375</v>
      </c>
      <c r="L806" s="191">
        <v>105.42</v>
      </c>
      <c r="M806" s="87"/>
      <c r="N806" s="87"/>
      <c r="O806" s="87"/>
      <c r="P806" s="280">
        <v>199</v>
      </c>
      <c r="Q806" s="122">
        <f>K806*1.53</f>
        <v>163.61265374999999</v>
      </c>
      <c r="R806" s="125">
        <f>(Q806-K806)/Q806</f>
        <v>0.34640522875816993</v>
      </c>
      <c r="S806" s="104"/>
      <c r="T806" s="104"/>
      <c r="U806" s="104"/>
      <c r="V806" s="104"/>
    </row>
    <row r="807" spans="1:22">
      <c r="A807" s="140"/>
      <c r="B807" s="160"/>
      <c r="C807" s="143"/>
      <c r="D807" s="143"/>
      <c r="E807" s="145"/>
      <c r="F807" s="147"/>
      <c r="G807" s="300"/>
      <c r="H807" s="134"/>
      <c r="I807" s="134"/>
      <c r="J807" s="135"/>
      <c r="K807" s="137"/>
      <c r="L807" s="191"/>
      <c r="M807" s="85"/>
      <c r="N807" s="85"/>
      <c r="O807" s="85"/>
      <c r="P807" s="278"/>
      <c r="Q807" s="123"/>
      <c r="R807" s="126"/>
      <c r="S807" s="104"/>
      <c r="T807" s="104"/>
      <c r="U807" s="104"/>
      <c r="V807" s="104"/>
    </row>
    <row r="808" spans="1:22">
      <c r="A808" s="140"/>
      <c r="B808" s="160"/>
      <c r="C808" s="143"/>
      <c r="D808" s="143"/>
      <c r="E808" s="145"/>
      <c r="F808" s="147"/>
      <c r="G808" s="300"/>
      <c r="H808" s="134"/>
      <c r="I808" s="134"/>
      <c r="J808" s="135"/>
      <c r="K808" s="137"/>
      <c r="L808" s="191"/>
      <c r="M808" s="85"/>
      <c r="N808" s="85"/>
      <c r="O808" s="85"/>
      <c r="P808" s="278"/>
      <c r="Q808" s="123"/>
      <c r="R808" s="126"/>
      <c r="S808" s="104"/>
      <c r="T808" s="104"/>
      <c r="U808" s="104"/>
      <c r="V808" s="104"/>
    </row>
    <row r="809" spans="1:22">
      <c r="A809" s="140"/>
      <c r="B809" s="160"/>
      <c r="C809" s="143"/>
      <c r="D809" s="143"/>
      <c r="E809" s="145"/>
      <c r="F809" s="147"/>
      <c r="G809" s="300"/>
      <c r="H809" s="134"/>
      <c r="I809" s="134"/>
      <c r="J809" s="135"/>
      <c r="K809" s="137"/>
      <c r="L809" s="191"/>
      <c r="M809" s="85"/>
      <c r="N809" s="85"/>
      <c r="O809" s="85"/>
      <c r="P809" s="278"/>
      <c r="Q809" s="123"/>
      <c r="R809" s="126"/>
      <c r="S809" s="104"/>
      <c r="T809" s="104"/>
      <c r="U809" s="104"/>
      <c r="V809" s="104"/>
    </row>
    <row r="810" spans="1:22">
      <c r="A810" s="140"/>
      <c r="B810" s="160"/>
      <c r="C810" s="143"/>
      <c r="D810" s="143"/>
      <c r="E810" s="145"/>
      <c r="F810" s="147"/>
      <c r="G810" s="300"/>
      <c r="H810" s="134"/>
      <c r="I810" s="134"/>
      <c r="J810" s="135"/>
      <c r="K810" s="137"/>
      <c r="L810" s="191"/>
      <c r="M810" s="85"/>
      <c r="N810" s="85"/>
      <c r="O810" s="85"/>
      <c r="P810" s="278"/>
      <c r="Q810" s="123"/>
      <c r="R810" s="126"/>
      <c r="S810" s="104"/>
      <c r="T810" s="104"/>
      <c r="U810" s="104"/>
      <c r="V810" s="104"/>
    </row>
    <row r="811" spans="1:22">
      <c r="A811" s="140"/>
      <c r="B811" s="160"/>
      <c r="C811" s="143"/>
      <c r="D811" s="143"/>
      <c r="E811" s="145"/>
      <c r="F811" s="147"/>
      <c r="G811" s="300"/>
      <c r="H811" s="134"/>
      <c r="I811" s="134"/>
      <c r="J811" s="135"/>
      <c r="K811" s="137"/>
      <c r="L811" s="191"/>
      <c r="M811" s="85"/>
      <c r="N811" s="85"/>
      <c r="O811" s="85"/>
      <c r="P811" s="278"/>
      <c r="Q811" s="123"/>
      <c r="R811" s="126"/>
      <c r="S811" s="104"/>
      <c r="T811" s="104"/>
      <c r="U811" s="104"/>
      <c r="V811" s="104"/>
    </row>
    <row r="812" spans="1:22">
      <c r="A812" s="140"/>
      <c r="B812" s="160"/>
      <c r="C812" s="143"/>
      <c r="D812" s="143"/>
      <c r="E812" s="145"/>
      <c r="F812" s="147"/>
      <c r="G812" s="300"/>
      <c r="H812" s="134"/>
      <c r="I812" s="134"/>
      <c r="J812" s="135"/>
      <c r="K812" s="137"/>
      <c r="L812" s="191"/>
      <c r="M812" s="85"/>
      <c r="N812" s="85"/>
      <c r="O812" s="85"/>
      <c r="P812" s="278"/>
      <c r="Q812" s="123"/>
      <c r="R812" s="126"/>
      <c r="S812" s="104"/>
      <c r="T812" s="104"/>
      <c r="U812" s="104"/>
      <c r="V812" s="104"/>
    </row>
    <row r="813" spans="1:22">
      <c r="A813" s="141"/>
      <c r="B813" s="160"/>
      <c r="C813" s="143"/>
      <c r="D813" s="143"/>
      <c r="E813" s="146"/>
      <c r="F813" s="147"/>
      <c r="G813" s="300"/>
      <c r="H813" s="134"/>
      <c r="I813" s="134"/>
      <c r="J813" s="135"/>
      <c r="K813" s="138"/>
      <c r="L813" s="191"/>
      <c r="M813" s="86"/>
      <c r="N813" s="86"/>
      <c r="O813" s="86"/>
      <c r="P813" s="279"/>
      <c r="Q813" s="124"/>
      <c r="R813" s="114"/>
      <c r="S813" s="104"/>
      <c r="T813" s="104"/>
      <c r="U813" s="104"/>
      <c r="V813" s="104"/>
    </row>
    <row r="814" spans="1:22">
      <c r="A814" s="139" t="s">
        <v>204</v>
      </c>
      <c r="B814" s="159" t="s">
        <v>205</v>
      </c>
      <c r="C814" s="143"/>
      <c r="D814" s="143"/>
      <c r="E814" s="144">
        <v>50</v>
      </c>
      <c r="F814" s="147">
        <v>6.1</v>
      </c>
      <c r="G814" s="300">
        <f>F814*25</f>
        <v>152.5</v>
      </c>
      <c r="H814" s="134">
        <f>2500/20000*25</f>
        <v>3.125</v>
      </c>
      <c r="I814" s="134">
        <f>(G814+H814)*2.7/100</f>
        <v>4.2018750000000002</v>
      </c>
      <c r="J814" s="135"/>
      <c r="K814" s="136">
        <f>SUM(G814:J821)</f>
        <v>159.826875</v>
      </c>
      <c r="L814" s="191">
        <v>246.61</v>
      </c>
      <c r="M814" s="87"/>
      <c r="N814" s="87"/>
      <c r="O814" s="87"/>
      <c r="P814" s="280">
        <v>449</v>
      </c>
      <c r="Q814" s="122">
        <f>K814*1.53</f>
        <v>244.53511875000001</v>
      </c>
      <c r="R814" s="125">
        <f>(Q814-K814)/Q814</f>
        <v>0.34640522875816998</v>
      </c>
      <c r="S814" s="104"/>
      <c r="T814" s="104"/>
      <c r="U814" s="104"/>
      <c r="V814" s="104"/>
    </row>
    <row r="815" spans="1:22">
      <c r="A815" s="140"/>
      <c r="B815" s="160"/>
      <c r="C815" s="143"/>
      <c r="D815" s="143"/>
      <c r="E815" s="145"/>
      <c r="F815" s="147"/>
      <c r="G815" s="300"/>
      <c r="H815" s="134"/>
      <c r="I815" s="134"/>
      <c r="J815" s="135"/>
      <c r="K815" s="137"/>
      <c r="L815" s="191"/>
      <c r="M815" s="85"/>
      <c r="N815" s="85"/>
      <c r="O815" s="85"/>
      <c r="P815" s="278"/>
      <c r="Q815" s="123"/>
      <c r="R815" s="126"/>
      <c r="S815" s="104"/>
      <c r="T815" s="104"/>
      <c r="U815" s="104"/>
      <c r="V815" s="104"/>
    </row>
    <row r="816" spans="1:22">
      <c r="A816" s="140"/>
      <c r="B816" s="160"/>
      <c r="C816" s="143"/>
      <c r="D816" s="143"/>
      <c r="E816" s="145"/>
      <c r="F816" s="147"/>
      <c r="G816" s="300"/>
      <c r="H816" s="134"/>
      <c r="I816" s="134"/>
      <c r="J816" s="135"/>
      <c r="K816" s="137"/>
      <c r="L816" s="191"/>
      <c r="M816" s="85"/>
      <c r="N816" s="85"/>
      <c r="O816" s="85"/>
      <c r="P816" s="278"/>
      <c r="Q816" s="123"/>
      <c r="R816" s="126"/>
      <c r="S816" s="104"/>
      <c r="T816" s="104"/>
      <c r="U816" s="104"/>
      <c r="V816" s="104"/>
    </row>
    <row r="817" spans="1:22">
      <c r="A817" s="140"/>
      <c r="B817" s="160"/>
      <c r="C817" s="143"/>
      <c r="D817" s="143"/>
      <c r="E817" s="145"/>
      <c r="F817" s="147"/>
      <c r="G817" s="300"/>
      <c r="H817" s="134"/>
      <c r="I817" s="134"/>
      <c r="J817" s="135"/>
      <c r="K817" s="137"/>
      <c r="L817" s="191"/>
      <c r="M817" s="85"/>
      <c r="N817" s="85"/>
      <c r="O817" s="85"/>
      <c r="P817" s="278"/>
      <c r="Q817" s="123"/>
      <c r="R817" s="126"/>
      <c r="S817" s="104"/>
      <c r="T817" s="104"/>
      <c r="U817" s="104"/>
      <c r="V817" s="104"/>
    </row>
    <row r="818" spans="1:22">
      <c r="A818" s="140"/>
      <c r="B818" s="160"/>
      <c r="C818" s="143"/>
      <c r="D818" s="143"/>
      <c r="E818" s="145"/>
      <c r="F818" s="147"/>
      <c r="G818" s="300"/>
      <c r="H818" s="134"/>
      <c r="I818" s="134"/>
      <c r="J818" s="135"/>
      <c r="K818" s="137"/>
      <c r="L818" s="191"/>
      <c r="M818" s="85"/>
      <c r="N818" s="85"/>
      <c r="O818" s="85"/>
      <c r="P818" s="278"/>
      <c r="Q818" s="123"/>
      <c r="R818" s="126"/>
      <c r="S818" s="104"/>
      <c r="T818" s="104"/>
      <c r="U818" s="104"/>
      <c r="V818" s="104"/>
    </row>
    <row r="819" spans="1:22">
      <c r="A819" s="140"/>
      <c r="B819" s="160"/>
      <c r="C819" s="143"/>
      <c r="D819" s="143"/>
      <c r="E819" s="145"/>
      <c r="F819" s="147"/>
      <c r="G819" s="300"/>
      <c r="H819" s="134"/>
      <c r="I819" s="134"/>
      <c r="J819" s="135"/>
      <c r="K819" s="137"/>
      <c r="L819" s="191"/>
      <c r="M819" s="85"/>
      <c r="N819" s="85"/>
      <c r="O819" s="85"/>
      <c r="P819" s="278"/>
      <c r="Q819" s="123"/>
      <c r="R819" s="126"/>
      <c r="S819" s="104"/>
      <c r="T819" s="104"/>
      <c r="U819" s="104"/>
      <c r="V819" s="104"/>
    </row>
    <row r="820" spans="1:22">
      <c r="A820" s="140"/>
      <c r="B820" s="160"/>
      <c r="C820" s="143"/>
      <c r="D820" s="143"/>
      <c r="E820" s="145"/>
      <c r="F820" s="147"/>
      <c r="G820" s="300"/>
      <c r="H820" s="134"/>
      <c r="I820" s="134"/>
      <c r="J820" s="135"/>
      <c r="K820" s="137"/>
      <c r="L820" s="191"/>
      <c r="M820" s="85"/>
      <c r="N820" s="85"/>
      <c r="O820" s="85"/>
      <c r="P820" s="278"/>
      <c r="Q820" s="123"/>
      <c r="R820" s="126"/>
      <c r="S820" s="104"/>
      <c r="T820" s="104"/>
      <c r="U820" s="104"/>
      <c r="V820" s="104"/>
    </row>
    <row r="821" spans="1:22">
      <c r="A821" s="141"/>
      <c r="B821" s="160"/>
      <c r="C821" s="143"/>
      <c r="D821" s="143"/>
      <c r="E821" s="146"/>
      <c r="F821" s="147"/>
      <c r="G821" s="300"/>
      <c r="H821" s="134"/>
      <c r="I821" s="134"/>
      <c r="J821" s="135"/>
      <c r="K821" s="138"/>
      <c r="L821" s="191"/>
      <c r="M821" s="86"/>
      <c r="N821" s="86"/>
      <c r="O821" s="86"/>
      <c r="P821" s="279"/>
      <c r="Q821" s="124"/>
      <c r="R821" s="114"/>
      <c r="S821" s="104"/>
      <c r="T821" s="104"/>
      <c r="U821" s="104"/>
      <c r="V821" s="104"/>
    </row>
    <row r="822" spans="1:22">
      <c r="A822" s="139" t="s">
        <v>206</v>
      </c>
      <c r="B822" s="159" t="s">
        <v>207</v>
      </c>
      <c r="C822" s="143"/>
      <c r="D822" s="143"/>
      <c r="E822" s="144">
        <v>50</v>
      </c>
      <c r="F822" s="147">
        <v>4.03</v>
      </c>
      <c r="G822" s="300">
        <f>F822*25</f>
        <v>100.75</v>
      </c>
      <c r="H822" s="134">
        <f>2500/20000*25</f>
        <v>3.125</v>
      </c>
      <c r="I822" s="134">
        <f>(G822+H822)*2.7/100</f>
        <v>2.8046250000000001</v>
      </c>
      <c r="J822" s="135"/>
      <c r="K822" s="136">
        <f>SUM(G822:J829)</f>
        <v>106.679625</v>
      </c>
      <c r="L822" s="191">
        <v>132.04</v>
      </c>
      <c r="M822" s="87"/>
      <c r="N822" s="87"/>
      <c r="O822" s="87"/>
      <c r="P822" s="280">
        <v>259</v>
      </c>
      <c r="Q822" s="122">
        <f>K822*1.53</f>
        <v>163.21982625000001</v>
      </c>
      <c r="R822" s="125">
        <f>(Q822-K822)/Q822</f>
        <v>0.34640522875816998</v>
      </c>
      <c r="S822" s="104"/>
      <c r="T822" s="104"/>
      <c r="U822" s="104"/>
      <c r="V822" s="104"/>
    </row>
    <row r="823" spans="1:22">
      <c r="A823" s="140"/>
      <c r="B823" s="160"/>
      <c r="C823" s="143"/>
      <c r="D823" s="143"/>
      <c r="E823" s="145"/>
      <c r="F823" s="147"/>
      <c r="G823" s="300"/>
      <c r="H823" s="134"/>
      <c r="I823" s="134"/>
      <c r="J823" s="135"/>
      <c r="K823" s="137"/>
      <c r="L823" s="191"/>
      <c r="M823" s="85"/>
      <c r="N823" s="85"/>
      <c r="O823" s="85"/>
      <c r="P823" s="278"/>
      <c r="Q823" s="123"/>
      <c r="R823" s="126"/>
      <c r="S823" s="104"/>
      <c r="T823" s="104"/>
      <c r="U823" s="104"/>
      <c r="V823" s="104"/>
    </row>
    <row r="824" spans="1:22">
      <c r="A824" s="140"/>
      <c r="B824" s="160"/>
      <c r="C824" s="143"/>
      <c r="D824" s="143"/>
      <c r="E824" s="145"/>
      <c r="F824" s="147"/>
      <c r="G824" s="300"/>
      <c r="H824" s="134"/>
      <c r="I824" s="134"/>
      <c r="J824" s="135"/>
      <c r="K824" s="137"/>
      <c r="L824" s="191"/>
      <c r="M824" s="85"/>
      <c r="N824" s="85"/>
      <c r="O824" s="85"/>
      <c r="P824" s="278"/>
      <c r="Q824" s="123"/>
      <c r="R824" s="126"/>
      <c r="S824" s="104"/>
      <c r="T824" s="104"/>
      <c r="U824" s="104"/>
      <c r="V824" s="104"/>
    </row>
    <row r="825" spans="1:22">
      <c r="A825" s="140"/>
      <c r="B825" s="160"/>
      <c r="C825" s="143"/>
      <c r="D825" s="143"/>
      <c r="E825" s="145"/>
      <c r="F825" s="147"/>
      <c r="G825" s="300"/>
      <c r="H825" s="134"/>
      <c r="I825" s="134"/>
      <c r="J825" s="135"/>
      <c r="K825" s="137"/>
      <c r="L825" s="191"/>
      <c r="M825" s="85"/>
      <c r="N825" s="85"/>
      <c r="O825" s="85"/>
      <c r="P825" s="278"/>
      <c r="Q825" s="123"/>
      <c r="R825" s="126"/>
      <c r="S825" s="104"/>
      <c r="T825" s="104"/>
      <c r="U825" s="104"/>
      <c r="V825" s="104"/>
    </row>
    <row r="826" spans="1:22">
      <c r="A826" s="140"/>
      <c r="B826" s="160"/>
      <c r="C826" s="143"/>
      <c r="D826" s="143"/>
      <c r="E826" s="145"/>
      <c r="F826" s="147"/>
      <c r="G826" s="300"/>
      <c r="H826" s="134"/>
      <c r="I826" s="134"/>
      <c r="J826" s="135"/>
      <c r="K826" s="137"/>
      <c r="L826" s="191"/>
      <c r="M826" s="85"/>
      <c r="N826" s="85"/>
      <c r="O826" s="85"/>
      <c r="P826" s="278"/>
      <c r="Q826" s="123"/>
      <c r="R826" s="126"/>
      <c r="S826" s="104"/>
      <c r="T826" s="104"/>
      <c r="U826" s="104"/>
      <c r="V826" s="104"/>
    </row>
    <row r="827" spans="1:22">
      <c r="A827" s="140"/>
      <c r="B827" s="160"/>
      <c r="C827" s="143"/>
      <c r="D827" s="143"/>
      <c r="E827" s="145"/>
      <c r="F827" s="147"/>
      <c r="G827" s="300"/>
      <c r="H827" s="134"/>
      <c r="I827" s="134"/>
      <c r="J827" s="135"/>
      <c r="K827" s="137"/>
      <c r="L827" s="191"/>
      <c r="M827" s="85"/>
      <c r="N827" s="85"/>
      <c r="O827" s="85"/>
      <c r="P827" s="278"/>
      <c r="Q827" s="123"/>
      <c r="R827" s="126"/>
      <c r="S827" s="104"/>
      <c r="T827" s="104"/>
      <c r="U827" s="104"/>
      <c r="V827" s="104"/>
    </row>
    <row r="828" spans="1:22">
      <c r="A828" s="140"/>
      <c r="B828" s="160"/>
      <c r="C828" s="143"/>
      <c r="D828" s="143"/>
      <c r="E828" s="145"/>
      <c r="F828" s="147"/>
      <c r="G828" s="300"/>
      <c r="H828" s="134"/>
      <c r="I828" s="134"/>
      <c r="J828" s="135"/>
      <c r="K828" s="137"/>
      <c r="L828" s="191"/>
      <c r="M828" s="85"/>
      <c r="N828" s="85"/>
      <c r="O828" s="85"/>
      <c r="P828" s="278"/>
      <c r="Q828" s="123"/>
      <c r="R828" s="126"/>
      <c r="S828" s="104"/>
      <c r="T828" s="104"/>
      <c r="U828" s="104"/>
      <c r="V828" s="104"/>
    </row>
    <row r="829" spans="1:22">
      <c r="A829" s="141"/>
      <c r="B829" s="160"/>
      <c r="C829" s="143"/>
      <c r="D829" s="143"/>
      <c r="E829" s="146"/>
      <c r="F829" s="147"/>
      <c r="G829" s="300"/>
      <c r="H829" s="134"/>
      <c r="I829" s="134"/>
      <c r="J829" s="135"/>
      <c r="K829" s="138"/>
      <c r="L829" s="191"/>
      <c r="M829" s="86"/>
      <c r="N829" s="86"/>
      <c r="O829" s="86"/>
      <c r="P829" s="279"/>
      <c r="Q829" s="124"/>
      <c r="R829" s="114"/>
      <c r="S829" s="104"/>
      <c r="T829" s="104"/>
      <c r="U829" s="104"/>
      <c r="V829" s="104"/>
    </row>
    <row r="830" spans="1:22">
      <c r="A830" s="139" t="s">
        <v>208</v>
      </c>
      <c r="B830" s="159" t="s">
        <v>209</v>
      </c>
      <c r="C830" s="143"/>
      <c r="D830" s="143"/>
      <c r="E830" s="144">
        <v>50</v>
      </c>
      <c r="F830" s="147">
        <v>4.25</v>
      </c>
      <c r="G830" s="300">
        <f>F830*25</f>
        <v>106.25</v>
      </c>
      <c r="H830" s="134">
        <f>2500/20000*25</f>
        <v>3.125</v>
      </c>
      <c r="I830" s="134">
        <f>(G830+H830)*2.7/100</f>
        <v>2.953125</v>
      </c>
      <c r="J830" s="135"/>
      <c r="K830" s="136">
        <f>SUM(G830:J837)</f>
        <v>112.328125</v>
      </c>
      <c r="L830" s="191">
        <v>132.04</v>
      </c>
      <c r="M830" s="87"/>
      <c r="N830" s="87"/>
      <c r="O830" s="87"/>
      <c r="P830" s="280">
        <v>259</v>
      </c>
      <c r="Q830" s="122">
        <f>K830*1.53</f>
        <v>171.86203125</v>
      </c>
      <c r="R830" s="125">
        <f>(Q830-K830)/Q830</f>
        <v>0.34640522875816993</v>
      </c>
      <c r="S830" s="104"/>
      <c r="T830" s="104"/>
      <c r="U830" s="104"/>
      <c r="V830" s="104"/>
    </row>
    <row r="831" spans="1:22">
      <c r="A831" s="140"/>
      <c r="B831" s="160"/>
      <c r="C831" s="143"/>
      <c r="D831" s="143"/>
      <c r="E831" s="145"/>
      <c r="F831" s="147"/>
      <c r="G831" s="300"/>
      <c r="H831" s="134"/>
      <c r="I831" s="134"/>
      <c r="J831" s="135"/>
      <c r="K831" s="137"/>
      <c r="L831" s="191"/>
      <c r="M831" s="85"/>
      <c r="N831" s="85"/>
      <c r="O831" s="85"/>
      <c r="P831" s="278"/>
      <c r="Q831" s="123"/>
      <c r="R831" s="126"/>
      <c r="S831" s="104"/>
      <c r="T831" s="104"/>
      <c r="U831" s="104"/>
      <c r="V831" s="104"/>
    </row>
    <row r="832" spans="1:22">
      <c r="A832" s="140"/>
      <c r="B832" s="160"/>
      <c r="C832" s="143"/>
      <c r="D832" s="143"/>
      <c r="E832" s="145"/>
      <c r="F832" s="147"/>
      <c r="G832" s="300"/>
      <c r="H832" s="134"/>
      <c r="I832" s="134"/>
      <c r="J832" s="135"/>
      <c r="K832" s="137"/>
      <c r="L832" s="191"/>
      <c r="M832" s="85"/>
      <c r="N832" s="85"/>
      <c r="O832" s="85"/>
      <c r="P832" s="278"/>
      <c r="Q832" s="123"/>
      <c r="R832" s="126"/>
      <c r="S832" s="104"/>
      <c r="T832" s="104"/>
      <c r="U832" s="104"/>
      <c r="V832" s="104"/>
    </row>
    <row r="833" spans="1:22">
      <c r="A833" s="140"/>
      <c r="B833" s="160"/>
      <c r="C833" s="143"/>
      <c r="D833" s="143"/>
      <c r="E833" s="145"/>
      <c r="F833" s="147"/>
      <c r="G833" s="300"/>
      <c r="H833" s="134"/>
      <c r="I833" s="134"/>
      <c r="J833" s="135"/>
      <c r="K833" s="137"/>
      <c r="L833" s="191"/>
      <c r="M833" s="85"/>
      <c r="N833" s="85"/>
      <c r="O833" s="85"/>
      <c r="P833" s="278"/>
      <c r="Q833" s="123"/>
      <c r="R833" s="126"/>
      <c r="S833" s="104"/>
      <c r="T833" s="104"/>
      <c r="U833" s="104"/>
      <c r="V833" s="104"/>
    </row>
    <row r="834" spans="1:22">
      <c r="A834" s="140"/>
      <c r="B834" s="160"/>
      <c r="C834" s="143"/>
      <c r="D834" s="143"/>
      <c r="E834" s="145"/>
      <c r="F834" s="147"/>
      <c r="G834" s="300"/>
      <c r="H834" s="134"/>
      <c r="I834" s="134"/>
      <c r="J834" s="135"/>
      <c r="K834" s="137"/>
      <c r="L834" s="191"/>
      <c r="M834" s="85"/>
      <c r="N834" s="85"/>
      <c r="O834" s="85"/>
      <c r="P834" s="278"/>
      <c r="Q834" s="123"/>
      <c r="R834" s="126"/>
      <c r="S834" s="104"/>
      <c r="T834" s="104"/>
      <c r="U834" s="104"/>
      <c r="V834" s="104"/>
    </row>
    <row r="835" spans="1:22">
      <c r="A835" s="140"/>
      <c r="B835" s="160"/>
      <c r="C835" s="143"/>
      <c r="D835" s="143"/>
      <c r="E835" s="145"/>
      <c r="F835" s="147"/>
      <c r="G835" s="300"/>
      <c r="H835" s="134"/>
      <c r="I835" s="134"/>
      <c r="J835" s="135"/>
      <c r="K835" s="137"/>
      <c r="L835" s="191"/>
      <c r="M835" s="85"/>
      <c r="N835" s="85"/>
      <c r="O835" s="85"/>
      <c r="P835" s="278"/>
      <c r="Q835" s="123"/>
      <c r="R835" s="126"/>
      <c r="S835" s="104"/>
      <c r="T835" s="104"/>
      <c r="U835" s="104"/>
      <c r="V835" s="104"/>
    </row>
    <row r="836" spans="1:22">
      <c r="A836" s="140"/>
      <c r="B836" s="160"/>
      <c r="C836" s="143"/>
      <c r="D836" s="143"/>
      <c r="E836" s="145"/>
      <c r="F836" s="147"/>
      <c r="G836" s="300"/>
      <c r="H836" s="134"/>
      <c r="I836" s="134"/>
      <c r="J836" s="135"/>
      <c r="K836" s="137"/>
      <c r="L836" s="191"/>
      <c r="M836" s="85"/>
      <c r="N836" s="85"/>
      <c r="O836" s="85"/>
      <c r="P836" s="278"/>
      <c r="Q836" s="123"/>
      <c r="R836" s="126"/>
      <c r="S836" s="104"/>
      <c r="T836" s="104"/>
      <c r="U836" s="104"/>
      <c r="V836" s="104"/>
    </row>
    <row r="837" spans="1:22">
      <c r="A837" s="141"/>
      <c r="B837" s="160"/>
      <c r="C837" s="143"/>
      <c r="D837" s="143"/>
      <c r="E837" s="146"/>
      <c r="F837" s="147"/>
      <c r="G837" s="300"/>
      <c r="H837" s="134"/>
      <c r="I837" s="134"/>
      <c r="J837" s="135"/>
      <c r="K837" s="138"/>
      <c r="L837" s="191"/>
      <c r="M837" s="86"/>
      <c r="N837" s="86"/>
      <c r="O837" s="86"/>
      <c r="P837" s="279"/>
      <c r="Q837" s="124"/>
      <c r="R837" s="114"/>
      <c r="S837" s="104"/>
      <c r="T837" s="104"/>
      <c r="U837" s="104"/>
      <c r="V837" s="104"/>
    </row>
    <row r="838" spans="1:22">
      <c r="A838" s="139" t="s">
        <v>210</v>
      </c>
      <c r="B838" s="159" t="s">
        <v>211</v>
      </c>
      <c r="C838" s="143"/>
      <c r="D838" s="143"/>
      <c r="E838" s="144">
        <v>50</v>
      </c>
      <c r="F838" s="147">
        <v>4.3600000000000003</v>
      </c>
      <c r="G838" s="300">
        <f>F838*25</f>
        <v>109.00000000000001</v>
      </c>
      <c r="H838" s="134">
        <f>2500/20000*25</f>
        <v>3.125</v>
      </c>
      <c r="I838" s="134">
        <f>(G838+H838)*2.7/100</f>
        <v>3.0273750000000006</v>
      </c>
      <c r="J838" s="135"/>
      <c r="K838" s="136">
        <f>SUM(G838:J845)</f>
        <v>115.15237500000002</v>
      </c>
      <c r="L838" s="191">
        <v>157.22999999999999</v>
      </c>
      <c r="M838" s="87"/>
      <c r="N838" s="87"/>
      <c r="O838" s="87"/>
      <c r="P838" s="280">
        <v>299</v>
      </c>
      <c r="Q838" s="122">
        <f>K838*1.53</f>
        <v>176.18313375000002</v>
      </c>
      <c r="R838" s="125">
        <f>(Q838-K838)/Q838</f>
        <v>0.34640522875816993</v>
      </c>
      <c r="S838" s="104"/>
      <c r="T838" s="104"/>
      <c r="U838" s="104"/>
      <c r="V838" s="104"/>
    </row>
    <row r="839" spans="1:22">
      <c r="A839" s="140"/>
      <c r="B839" s="160"/>
      <c r="C839" s="143"/>
      <c r="D839" s="143"/>
      <c r="E839" s="145"/>
      <c r="F839" s="147"/>
      <c r="G839" s="300"/>
      <c r="H839" s="134"/>
      <c r="I839" s="134"/>
      <c r="J839" s="135"/>
      <c r="K839" s="137"/>
      <c r="L839" s="191"/>
      <c r="M839" s="85"/>
      <c r="N839" s="85"/>
      <c r="O839" s="85"/>
      <c r="P839" s="278"/>
      <c r="Q839" s="123"/>
      <c r="R839" s="126"/>
      <c r="S839" s="104"/>
      <c r="T839" s="104"/>
      <c r="U839" s="104"/>
      <c r="V839" s="104"/>
    </row>
    <row r="840" spans="1:22">
      <c r="A840" s="140"/>
      <c r="B840" s="160"/>
      <c r="C840" s="143"/>
      <c r="D840" s="143"/>
      <c r="E840" s="145"/>
      <c r="F840" s="147"/>
      <c r="G840" s="300"/>
      <c r="H840" s="134"/>
      <c r="I840" s="134"/>
      <c r="J840" s="135"/>
      <c r="K840" s="137"/>
      <c r="L840" s="191"/>
      <c r="M840" s="85"/>
      <c r="N840" s="85"/>
      <c r="O840" s="85"/>
      <c r="P840" s="278"/>
      <c r="Q840" s="123"/>
      <c r="R840" s="126"/>
      <c r="S840" s="104"/>
      <c r="T840" s="104"/>
      <c r="U840" s="104"/>
      <c r="V840" s="104"/>
    </row>
    <row r="841" spans="1:22">
      <c r="A841" s="140"/>
      <c r="B841" s="160"/>
      <c r="C841" s="143"/>
      <c r="D841" s="143"/>
      <c r="E841" s="145"/>
      <c r="F841" s="147"/>
      <c r="G841" s="300"/>
      <c r="H841" s="134"/>
      <c r="I841" s="134"/>
      <c r="J841" s="135"/>
      <c r="K841" s="137"/>
      <c r="L841" s="191"/>
      <c r="M841" s="85"/>
      <c r="N841" s="85"/>
      <c r="O841" s="85"/>
      <c r="P841" s="278"/>
      <c r="Q841" s="123"/>
      <c r="R841" s="126"/>
      <c r="S841" s="104"/>
      <c r="T841" s="104"/>
      <c r="U841" s="104"/>
      <c r="V841" s="104"/>
    </row>
    <row r="842" spans="1:22">
      <c r="A842" s="140"/>
      <c r="B842" s="160"/>
      <c r="C842" s="143"/>
      <c r="D842" s="143"/>
      <c r="E842" s="145"/>
      <c r="F842" s="147"/>
      <c r="G842" s="300"/>
      <c r="H842" s="134"/>
      <c r="I842" s="134"/>
      <c r="J842" s="135"/>
      <c r="K842" s="137"/>
      <c r="L842" s="191"/>
      <c r="M842" s="85"/>
      <c r="N842" s="85"/>
      <c r="O842" s="85"/>
      <c r="P842" s="278"/>
      <c r="Q842" s="123"/>
      <c r="R842" s="126"/>
      <c r="S842" s="104"/>
      <c r="T842" s="104"/>
      <c r="U842" s="104"/>
      <c r="V842" s="104"/>
    </row>
    <row r="843" spans="1:22">
      <c r="A843" s="140"/>
      <c r="B843" s="160"/>
      <c r="C843" s="143"/>
      <c r="D843" s="143"/>
      <c r="E843" s="145"/>
      <c r="F843" s="147"/>
      <c r="G843" s="300"/>
      <c r="H843" s="134"/>
      <c r="I843" s="134"/>
      <c r="J843" s="135"/>
      <c r="K843" s="137"/>
      <c r="L843" s="191"/>
      <c r="M843" s="85"/>
      <c r="N843" s="85"/>
      <c r="O843" s="85"/>
      <c r="P843" s="278"/>
      <c r="Q843" s="123"/>
      <c r="R843" s="126"/>
      <c r="S843" s="104"/>
      <c r="T843" s="104"/>
      <c r="U843" s="104"/>
      <c r="V843" s="104"/>
    </row>
    <row r="844" spans="1:22">
      <c r="A844" s="140"/>
      <c r="B844" s="160"/>
      <c r="C844" s="143"/>
      <c r="D844" s="143"/>
      <c r="E844" s="145"/>
      <c r="F844" s="147"/>
      <c r="G844" s="300"/>
      <c r="H844" s="134"/>
      <c r="I844" s="134"/>
      <c r="J844" s="135"/>
      <c r="K844" s="137"/>
      <c r="L844" s="191"/>
      <c r="M844" s="85"/>
      <c r="N844" s="85"/>
      <c r="O844" s="85"/>
      <c r="P844" s="278"/>
      <c r="Q844" s="123"/>
      <c r="R844" s="126"/>
      <c r="S844" s="104"/>
      <c r="T844" s="104"/>
      <c r="U844" s="104"/>
      <c r="V844" s="104"/>
    </row>
    <row r="845" spans="1:22">
      <c r="A845" s="141"/>
      <c r="B845" s="160"/>
      <c r="C845" s="143"/>
      <c r="D845" s="143"/>
      <c r="E845" s="146"/>
      <c r="F845" s="147"/>
      <c r="G845" s="300"/>
      <c r="H845" s="134"/>
      <c r="I845" s="134"/>
      <c r="J845" s="135"/>
      <c r="K845" s="138"/>
      <c r="L845" s="191"/>
      <c r="M845" s="86"/>
      <c r="N845" s="86"/>
      <c r="O845" s="86"/>
      <c r="P845" s="279"/>
      <c r="Q845" s="124"/>
      <c r="R845" s="114"/>
      <c r="S845" s="104"/>
      <c r="T845" s="104"/>
      <c r="U845" s="104"/>
      <c r="V845" s="104"/>
    </row>
    <row r="846" spans="1:22">
      <c r="A846" s="139" t="s">
        <v>212</v>
      </c>
      <c r="B846" s="159" t="s">
        <v>213</v>
      </c>
      <c r="C846" s="143"/>
      <c r="D846" s="143"/>
      <c r="E846" s="144">
        <v>30</v>
      </c>
      <c r="F846" s="147">
        <v>11.95</v>
      </c>
      <c r="G846" s="300">
        <f>F846*25</f>
        <v>298.75</v>
      </c>
      <c r="H846" s="134">
        <f>2500/20000*25</f>
        <v>3.125</v>
      </c>
      <c r="I846" s="134">
        <f>(G846+H846)*2.7/100</f>
        <v>8.1506249999999998</v>
      </c>
      <c r="J846" s="135"/>
      <c r="K846" s="136">
        <f>SUM(G846:J853)</f>
        <v>310.02562499999999</v>
      </c>
      <c r="L846" s="191">
        <v>361.79</v>
      </c>
      <c r="M846" s="87"/>
      <c r="N846" s="87"/>
      <c r="O846" s="87"/>
      <c r="P846" s="280">
        <v>799</v>
      </c>
      <c r="Q846" s="122">
        <f>K846*1.53</f>
        <v>474.33920625000002</v>
      </c>
      <c r="R846" s="125">
        <f>(Q846-K846)/Q846</f>
        <v>0.34640522875816998</v>
      </c>
      <c r="S846" s="104"/>
      <c r="T846" s="104"/>
      <c r="U846" s="104"/>
      <c r="V846" s="104"/>
    </row>
    <row r="847" spans="1:22">
      <c r="A847" s="140"/>
      <c r="B847" s="160"/>
      <c r="C847" s="143"/>
      <c r="D847" s="143"/>
      <c r="E847" s="145"/>
      <c r="F847" s="147"/>
      <c r="G847" s="300"/>
      <c r="H847" s="134"/>
      <c r="I847" s="134"/>
      <c r="J847" s="135"/>
      <c r="K847" s="137"/>
      <c r="L847" s="191"/>
      <c r="M847" s="85"/>
      <c r="N847" s="85"/>
      <c r="O847" s="85"/>
      <c r="P847" s="278"/>
      <c r="Q847" s="123"/>
      <c r="R847" s="126"/>
      <c r="S847" s="104"/>
      <c r="T847" s="104"/>
      <c r="U847" s="104"/>
      <c r="V847" s="104"/>
    </row>
    <row r="848" spans="1:22">
      <c r="A848" s="140"/>
      <c r="B848" s="160"/>
      <c r="C848" s="143"/>
      <c r="D848" s="143"/>
      <c r="E848" s="145"/>
      <c r="F848" s="147"/>
      <c r="G848" s="300"/>
      <c r="H848" s="134"/>
      <c r="I848" s="134"/>
      <c r="J848" s="135"/>
      <c r="K848" s="137"/>
      <c r="L848" s="191"/>
      <c r="M848" s="85"/>
      <c r="N848" s="85"/>
      <c r="O848" s="85"/>
      <c r="P848" s="278"/>
      <c r="Q848" s="123"/>
      <c r="R848" s="126"/>
      <c r="S848" s="104"/>
      <c r="T848" s="104"/>
      <c r="U848" s="104"/>
      <c r="V848" s="104"/>
    </row>
    <row r="849" spans="1:22">
      <c r="A849" s="140"/>
      <c r="B849" s="160"/>
      <c r="C849" s="143"/>
      <c r="D849" s="143"/>
      <c r="E849" s="145"/>
      <c r="F849" s="147"/>
      <c r="G849" s="300"/>
      <c r="H849" s="134"/>
      <c r="I849" s="134"/>
      <c r="J849" s="135"/>
      <c r="K849" s="137"/>
      <c r="L849" s="191"/>
      <c r="M849" s="85"/>
      <c r="N849" s="85"/>
      <c r="O849" s="85"/>
      <c r="P849" s="278"/>
      <c r="Q849" s="123"/>
      <c r="R849" s="126"/>
      <c r="S849" s="104"/>
      <c r="T849" s="104"/>
      <c r="U849" s="104"/>
      <c r="V849" s="104"/>
    </row>
    <row r="850" spans="1:22">
      <c r="A850" s="140"/>
      <c r="B850" s="160"/>
      <c r="C850" s="143"/>
      <c r="D850" s="143"/>
      <c r="E850" s="145"/>
      <c r="F850" s="147"/>
      <c r="G850" s="300"/>
      <c r="H850" s="134"/>
      <c r="I850" s="134"/>
      <c r="J850" s="135"/>
      <c r="K850" s="137"/>
      <c r="L850" s="191"/>
      <c r="M850" s="85"/>
      <c r="N850" s="85"/>
      <c r="O850" s="85"/>
      <c r="P850" s="278"/>
      <c r="Q850" s="123"/>
      <c r="R850" s="126"/>
      <c r="S850" s="104"/>
      <c r="T850" s="104"/>
      <c r="U850" s="104"/>
      <c r="V850" s="104"/>
    </row>
    <row r="851" spans="1:22">
      <c r="A851" s="140"/>
      <c r="B851" s="160"/>
      <c r="C851" s="143"/>
      <c r="D851" s="143"/>
      <c r="E851" s="145"/>
      <c r="F851" s="147"/>
      <c r="G851" s="300"/>
      <c r="H851" s="134"/>
      <c r="I851" s="134"/>
      <c r="J851" s="135"/>
      <c r="K851" s="137"/>
      <c r="L851" s="191"/>
      <c r="M851" s="85"/>
      <c r="N851" s="85"/>
      <c r="O851" s="85"/>
      <c r="P851" s="278"/>
      <c r="Q851" s="123"/>
      <c r="R851" s="126"/>
      <c r="S851" s="104"/>
      <c r="T851" s="104"/>
      <c r="U851" s="104"/>
      <c r="V851" s="104"/>
    </row>
    <row r="852" spans="1:22">
      <c r="A852" s="140"/>
      <c r="B852" s="160"/>
      <c r="C852" s="143"/>
      <c r="D852" s="143"/>
      <c r="E852" s="145"/>
      <c r="F852" s="147"/>
      <c r="G852" s="300"/>
      <c r="H852" s="134"/>
      <c r="I852" s="134"/>
      <c r="J852" s="135"/>
      <c r="K852" s="137"/>
      <c r="L852" s="191"/>
      <c r="M852" s="85"/>
      <c r="N852" s="85"/>
      <c r="O852" s="85"/>
      <c r="P852" s="278"/>
      <c r="Q852" s="123"/>
      <c r="R852" s="126"/>
      <c r="S852" s="104"/>
      <c r="T852" s="104"/>
      <c r="U852" s="104"/>
      <c r="V852" s="104"/>
    </row>
    <row r="853" spans="1:22">
      <c r="A853" s="141"/>
      <c r="B853" s="160"/>
      <c r="C853" s="143"/>
      <c r="D853" s="143"/>
      <c r="E853" s="146"/>
      <c r="F853" s="147"/>
      <c r="G853" s="300"/>
      <c r="H853" s="134"/>
      <c r="I853" s="134"/>
      <c r="J853" s="135"/>
      <c r="K853" s="138"/>
      <c r="L853" s="191"/>
      <c r="M853" s="86"/>
      <c r="N853" s="86"/>
      <c r="O853" s="86"/>
      <c r="P853" s="279"/>
      <c r="Q853" s="124"/>
      <c r="R853" s="114"/>
      <c r="S853" s="104"/>
      <c r="T853" s="104"/>
      <c r="U853" s="104"/>
      <c r="V853" s="104"/>
    </row>
    <row r="854" spans="1:22">
      <c r="A854" s="139" t="s">
        <v>214</v>
      </c>
      <c r="B854" s="159" t="s">
        <v>215</v>
      </c>
      <c r="C854" s="143"/>
      <c r="D854" s="143"/>
      <c r="E854" s="144">
        <v>30</v>
      </c>
      <c r="F854" s="147">
        <v>10.78</v>
      </c>
      <c r="G854" s="300">
        <f>F854*25</f>
        <v>269.5</v>
      </c>
      <c r="H854" s="134">
        <f>2500/20000*25</f>
        <v>3.125</v>
      </c>
      <c r="I854" s="134">
        <f>(G854+H854)*2.7/100</f>
        <v>7.3608750000000009</v>
      </c>
      <c r="J854" s="135"/>
      <c r="K854" s="136">
        <f>SUM(G854:J861)</f>
        <v>279.98587500000002</v>
      </c>
      <c r="L854" s="191">
        <v>286.43</v>
      </c>
      <c r="M854" s="87"/>
      <c r="N854" s="87"/>
      <c r="O854" s="87"/>
      <c r="P854" s="280">
        <v>579</v>
      </c>
      <c r="Q854" s="122">
        <f>K854*1.53</f>
        <v>428.37838875000006</v>
      </c>
      <c r="R854" s="125">
        <f>(Q854-K854)/Q854</f>
        <v>0.34640522875816998</v>
      </c>
      <c r="S854" s="104"/>
      <c r="T854" s="104"/>
      <c r="U854" s="104"/>
      <c r="V854" s="104"/>
    </row>
    <row r="855" spans="1:22">
      <c r="A855" s="140"/>
      <c r="B855" s="160"/>
      <c r="C855" s="143"/>
      <c r="D855" s="143"/>
      <c r="E855" s="145"/>
      <c r="F855" s="147"/>
      <c r="G855" s="300"/>
      <c r="H855" s="134"/>
      <c r="I855" s="134"/>
      <c r="J855" s="135"/>
      <c r="K855" s="137"/>
      <c r="L855" s="191"/>
      <c r="M855" s="85"/>
      <c r="N855" s="85"/>
      <c r="O855" s="85"/>
      <c r="P855" s="278"/>
      <c r="Q855" s="123"/>
      <c r="R855" s="126"/>
      <c r="S855" s="104"/>
      <c r="T855" s="104"/>
      <c r="U855" s="104"/>
      <c r="V855" s="104"/>
    </row>
    <row r="856" spans="1:22">
      <c r="A856" s="140"/>
      <c r="B856" s="160"/>
      <c r="C856" s="143"/>
      <c r="D856" s="143"/>
      <c r="E856" s="145"/>
      <c r="F856" s="147"/>
      <c r="G856" s="300"/>
      <c r="H856" s="134"/>
      <c r="I856" s="134"/>
      <c r="J856" s="135"/>
      <c r="K856" s="137"/>
      <c r="L856" s="191"/>
      <c r="M856" s="85"/>
      <c r="N856" s="85"/>
      <c r="O856" s="85"/>
      <c r="P856" s="278"/>
      <c r="Q856" s="123"/>
      <c r="R856" s="126"/>
      <c r="S856" s="104"/>
      <c r="T856" s="104"/>
      <c r="U856" s="104"/>
      <c r="V856" s="104"/>
    </row>
    <row r="857" spans="1:22">
      <c r="A857" s="140"/>
      <c r="B857" s="160"/>
      <c r="C857" s="143"/>
      <c r="D857" s="143"/>
      <c r="E857" s="145"/>
      <c r="F857" s="147"/>
      <c r="G857" s="300"/>
      <c r="H857" s="134"/>
      <c r="I857" s="134"/>
      <c r="J857" s="135"/>
      <c r="K857" s="137"/>
      <c r="L857" s="191"/>
      <c r="M857" s="85"/>
      <c r="N857" s="85"/>
      <c r="O857" s="85"/>
      <c r="P857" s="278"/>
      <c r="Q857" s="123"/>
      <c r="R857" s="126"/>
      <c r="S857" s="104"/>
      <c r="T857" s="104"/>
      <c r="U857" s="104"/>
      <c r="V857" s="104"/>
    </row>
    <row r="858" spans="1:22">
      <c r="A858" s="140"/>
      <c r="B858" s="160"/>
      <c r="C858" s="143"/>
      <c r="D858" s="143"/>
      <c r="E858" s="145"/>
      <c r="F858" s="147"/>
      <c r="G858" s="300"/>
      <c r="H858" s="134"/>
      <c r="I858" s="134"/>
      <c r="J858" s="135"/>
      <c r="K858" s="137"/>
      <c r="L858" s="191"/>
      <c r="M858" s="85"/>
      <c r="N858" s="85"/>
      <c r="O858" s="85"/>
      <c r="P858" s="278"/>
      <c r="Q858" s="123"/>
      <c r="R858" s="126"/>
      <c r="S858" s="104"/>
      <c r="T858" s="104"/>
      <c r="U858" s="104"/>
      <c r="V858" s="104"/>
    </row>
    <row r="859" spans="1:22">
      <c r="A859" s="140"/>
      <c r="B859" s="160"/>
      <c r="C859" s="143"/>
      <c r="D859" s="143"/>
      <c r="E859" s="145"/>
      <c r="F859" s="147"/>
      <c r="G859" s="300"/>
      <c r="H859" s="134"/>
      <c r="I859" s="134"/>
      <c r="J859" s="135"/>
      <c r="K859" s="137"/>
      <c r="L859" s="191"/>
      <c r="M859" s="85"/>
      <c r="N859" s="85"/>
      <c r="O859" s="85"/>
      <c r="P859" s="278"/>
      <c r="Q859" s="123"/>
      <c r="R859" s="126"/>
      <c r="S859" s="104"/>
      <c r="T859" s="104"/>
      <c r="U859" s="104"/>
      <c r="V859" s="104"/>
    </row>
    <row r="860" spans="1:22">
      <c r="A860" s="140"/>
      <c r="B860" s="160"/>
      <c r="C860" s="143"/>
      <c r="D860" s="143"/>
      <c r="E860" s="145"/>
      <c r="F860" s="147"/>
      <c r="G860" s="300"/>
      <c r="H860" s="134"/>
      <c r="I860" s="134"/>
      <c r="J860" s="135"/>
      <c r="K860" s="137"/>
      <c r="L860" s="191"/>
      <c r="M860" s="85"/>
      <c r="N860" s="85"/>
      <c r="O860" s="85"/>
      <c r="P860" s="278"/>
      <c r="Q860" s="123"/>
      <c r="R860" s="126"/>
      <c r="S860" s="104"/>
      <c r="T860" s="104"/>
      <c r="U860" s="104"/>
      <c r="V860" s="104"/>
    </row>
    <row r="861" spans="1:22">
      <c r="A861" s="141"/>
      <c r="B861" s="160"/>
      <c r="C861" s="143"/>
      <c r="D861" s="143"/>
      <c r="E861" s="146"/>
      <c r="F861" s="147"/>
      <c r="G861" s="300"/>
      <c r="H861" s="134"/>
      <c r="I861" s="134"/>
      <c r="J861" s="135"/>
      <c r="K861" s="138"/>
      <c r="L861" s="191"/>
      <c r="M861" s="86"/>
      <c r="N861" s="86"/>
      <c r="O861" s="86"/>
      <c r="P861" s="279"/>
      <c r="Q861" s="124"/>
      <c r="R861" s="114"/>
      <c r="S861" s="104"/>
      <c r="T861" s="104"/>
      <c r="U861" s="104"/>
      <c r="V861" s="104"/>
    </row>
    <row r="862" spans="1:22">
      <c r="A862" s="139" t="s">
        <v>220</v>
      </c>
      <c r="B862" s="159" t="s">
        <v>223</v>
      </c>
      <c r="C862" s="143"/>
      <c r="D862" s="143"/>
      <c r="E862" s="144">
        <v>10</v>
      </c>
      <c r="F862" s="147">
        <v>13.2</v>
      </c>
      <c r="G862" s="300">
        <f>F862*25</f>
        <v>330</v>
      </c>
      <c r="H862" s="134">
        <f>2500/20000*25</f>
        <v>3.125</v>
      </c>
      <c r="I862" s="134">
        <f>(G862+H862)*2.7/100</f>
        <v>8.9943750000000016</v>
      </c>
      <c r="J862" s="135"/>
      <c r="K862" s="136">
        <f>SUM(G862:J869)</f>
        <v>342.11937499999999</v>
      </c>
      <c r="L862" s="191">
        <v>318.38</v>
      </c>
      <c r="M862" s="87"/>
      <c r="N862" s="87"/>
      <c r="O862" s="87"/>
      <c r="P862" s="280">
        <v>599</v>
      </c>
      <c r="Q862" s="122">
        <f>K862*1.53</f>
        <v>523.44264375</v>
      </c>
      <c r="R862" s="125">
        <f>(Q862-K862)/Q862</f>
        <v>0.34640522875816998</v>
      </c>
      <c r="S862" s="104"/>
      <c r="T862" s="104"/>
      <c r="U862" s="104"/>
      <c r="V862" s="104"/>
    </row>
    <row r="863" spans="1:22">
      <c r="A863" s="140"/>
      <c r="B863" s="160"/>
      <c r="C863" s="143"/>
      <c r="D863" s="143"/>
      <c r="E863" s="145"/>
      <c r="F863" s="147"/>
      <c r="G863" s="300"/>
      <c r="H863" s="134"/>
      <c r="I863" s="134"/>
      <c r="J863" s="135"/>
      <c r="K863" s="137"/>
      <c r="L863" s="191"/>
      <c r="M863" s="85"/>
      <c r="N863" s="85"/>
      <c r="O863" s="85"/>
      <c r="P863" s="278"/>
      <c r="Q863" s="123"/>
      <c r="R863" s="126"/>
      <c r="S863" s="104"/>
      <c r="T863" s="104"/>
      <c r="U863" s="104"/>
      <c r="V863" s="104"/>
    </row>
    <row r="864" spans="1:22">
      <c r="A864" s="140"/>
      <c r="B864" s="160"/>
      <c r="C864" s="143"/>
      <c r="D864" s="143"/>
      <c r="E864" s="145"/>
      <c r="F864" s="147"/>
      <c r="G864" s="300"/>
      <c r="H864" s="134"/>
      <c r="I864" s="134"/>
      <c r="J864" s="135"/>
      <c r="K864" s="137"/>
      <c r="L864" s="191"/>
      <c r="M864" s="85"/>
      <c r="N864" s="85"/>
      <c r="O864" s="85"/>
      <c r="P864" s="278"/>
      <c r="Q864" s="123"/>
      <c r="R864" s="126"/>
      <c r="S864" s="104"/>
      <c r="T864" s="104"/>
      <c r="U864" s="104"/>
      <c r="V864" s="104"/>
    </row>
    <row r="865" spans="1:22">
      <c r="A865" s="140"/>
      <c r="B865" s="160"/>
      <c r="C865" s="143"/>
      <c r="D865" s="143"/>
      <c r="E865" s="145"/>
      <c r="F865" s="147"/>
      <c r="G865" s="300"/>
      <c r="H865" s="134"/>
      <c r="I865" s="134"/>
      <c r="J865" s="135"/>
      <c r="K865" s="137"/>
      <c r="L865" s="191"/>
      <c r="M865" s="85"/>
      <c r="N865" s="85"/>
      <c r="O865" s="85"/>
      <c r="P865" s="278"/>
      <c r="Q865" s="123"/>
      <c r="R865" s="126"/>
      <c r="S865" s="104"/>
      <c r="T865" s="104"/>
      <c r="U865" s="104"/>
      <c r="V865" s="104"/>
    </row>
    <row r="866" spans="1:22">
      <c r="A866" s="140"/>
      <c r="B866" s="160"/>
      <c r="C866" s="143"/>
      <c r="D866" s="143"/>
      <c r="E866" s="145"/>
      <c r="F866" s="147"/>
      <c r="G866" s="300"/>
      <c r="H866" s="134"/>
      <c r="I866" s="134"/>
      <c r="J866" s="135"/>
      <c r="K866" s="137"/>
      <c r="L866" s="191"/>
      <c r="M866" s="85"/>
      <c r="N866" s="85"/>
      <c r="O866" s="85"/>
      <c r="P866" s="278"/>
      <c r="Q866" s="123"/>
      <c r="R866" s="126"/>
      <c r="S866" s="104"/>
      <c r="T866" s="104"/>
      <c r="U866" s="104"/>
      <c r="V866" s="104"/>
    </row>
    <row r="867" spans="1:22">
      <c r="A867" s="140"/>
      <c r="B867" s="160"/>
      <c r="C867" s="143"/>
      <c r="D867" s="143"/>
      <c r="E867" s="145"/>
      <c r="F867" s="147"/>
      <c r="G867" s="300"/>
      <c r="H867" s="134"/>
      <c r="I867" s="134"/>
      <c r="J867" s="135"/>
      <c r="K867" s="137"/>
      <c r="L867" s="191"/>
      <c r="M867" s="85"/>
      <c r="N867" s="85"/>
      <c r="O867" s="85"/>
      <c r="P867" s="278"/>
      <c r="Q867" s="123"/>
      <c r="R867" s="126"/>
      <c r="S867" s="104"/>
      <c r="T867" s="104"/>
      <c r="U867" s="104"/>
      <c r="V867" s="104"/>
    </row>
    <row r="868" spans="1:22">
      <c r="A868" s="140"/>
      <c r="B868" s="160"/>
      <c r="C868" s="143"/>
      <c r="D868" s="143"/>
      <c r="E868" s="145"/>
      <c r="F868" s="147"/>
      <c r="G868" s="300"/>
      <c r="H868" s="134"/>
      <c r="I868" s="134"/>
      <c r="J868" s="135"/>
      <c r="K868" s="137"/>
      <c r="L868" s="191"/>
      <c r="M868" s="85"/>
      <c r="N868" s="85"/>
      <c r="O868" s="85"/>
      <c r="P868" s="278"/>
      <c r="Q868" s="123"/>
      <c r="R868" s="126"/>
      <c r="S868" s="104"/>
      <c r="T868" s="104"/>
      <c r="U868" s="104"/>
      <c r="V868" s="104"/>
    </row>
    <row r="869" spans="1:22" ht="88.5" customHeight="1">
      <c r="A869" s="141"/>
      <c r="B869" s="160"/>
      <c r="C869" s="143"/>
      <c r="D869" s="143"/>
      <c r="E869" s="146"/>
      <c r="F869" s="147"/>
      <c r="G869" s="300"/>
      <c r="H869" s="134"/>
      <c r="I869" s="134"/>
      <c r="J869" s="135"/>
      <c r="K869" s="138"/>
      <c r="L869" s="191"/>
      <c r="M869" s="86"/>
      <c r="N869" s="86"/>
      <c r="O869" s="86"/>
      <c r="P869" s="279"/>
      <c r="Q869" s="124"/>
      <c r="R869" s="114"/>
      <c r="S869" s="104"/>
      <c r="T869" s="104"/>
      <c r="U869" s="104"/>
      <c r="V869" s="104"/>
    </row>
    <row r="870" spans="1:22" ht="30.75" customHeight="1">
      <c r="A870" s="139" t="s">
        <v>220</v>
      </c>
      <c r="B870" s="159" t="s">
        <v>223</v>
      </c>
      <c r="C870" s="143"/>
      <c r="D870" s="143"/>
      <c r="E870" s="144">
        <v>10</v>
      </c>
      <c r="F870" s="147">
        <v>13.2</v>
      </c>
      <c r="G870" s="300">
        <f>F870*25</f>
        <v>330</v>
      </c>
      <c r="H870" s="134">
        <f>2500/20000*25</f>
        <v>3.125</v>
      </c>
      <c r="I870" s="134">
        <f>(G870+H870)*2.7/100</f>
        <v>8.9943750000000016</v>
      </c>
      <c r="J870" s="135"/>
      <c r="K870" s="136">
        <f>SUM(G870:J877)</f>
        <v>342.11937499999999</v>
      </c>
      <c r="L870" s="191">
        <v>318.38</v>
      </c>
      <c r="M870" s="87"/>
      <c r="N870" s="87"/>
      <c r="O870" s="87"/>
      <c r="P870" s="280">
        <v>599</v>
      </c>
      <c r="Q870" s="122">
        <f>K870*1.53</f>
        <v>523.44264375</v>
      </c>
      <c r="R870" s="125">
        <f>(Q870-K870)/Q870</f>
        <v>0.34640522875816998</v>
      </c>
      <c r="S870" s="104"/>
      <c r="T870" s="104"/>
      <c r="U870" s="104"/>
      <c r="V870" s="104"/>
    </row>
    <row r="871" spans="1:22">
      <c r="A871" s="140"/>
      <c r="B871" s="160"/>
      <c r="C871" s="143"/>
      <c r="D871" s="143"/>
      <c r="E871" s="145"/>
      <c r="F871" s="147"/>
      <c r="G871" s="300"/>
      <c r="H871" s="134"/>
      <c r="I871" s="134"/>
      <c r="J871" s="135"/>
      <c r="K871" s="137"/>
      <c r="L871" s="191"/>
      <c r="M871" s="85"/>
      <c r="N871" s="85"/>
      <c r="O871" s="85"/>
      <c r="P871" s="278"/>
      <c r="Q871" s="123"/>
      <c r="R871" s="126"/>
      <c r="S871" s="104"/>
      <c r="T871" s="104"/>
      <c r="U871" s="104"/>
      <c r="V871" s="104"/>
    </row>
    <row r="872" spans="1:22">
      <c r="A872" s="140"/>
      <c r="B872" s="160"/>
      <c r="C872" s="143"/>
      <c r="D872" s="143"/>
      <c r="E872" s="145"/>
      <c r="F872" s="147"/>
      <c r="G872" s="300"/>
      <c r="H872" s="134"/>
      <c r="I872" s="134"/>
      <c r="J872" s="135"/>
      <c r="K872" s="137"/>
      <c r="L872" s="191"/>
      <c r="M872" s="85"/>
      <c r="N872" s="85"/>
      <c r="O872" s="85"/>
      <c r="P872" s="278"/>
      <c r="Q872" s="123"/>
      <c r="R872" s="126"/>
      <c r="S872" s="104"/>
      <c r="T872" s="104"/>
      <c r="U872" s="104"/>
      <c r="V872" s="104"/>
    </row>
    <row r="873" spans="1:22">
      <c r="A873" s="140"/>
      <c r="B873" s="160"/>
      <c r="C873" s="143"/>
      <c r="D873" s="143"/>
      <c r="E873" s="145"/>
      <c r="F873" s="147"/>
      <c r="G873" s="300"/>
      <c r="H873" s="134"/>
      <c r="I873" s="134"/>
      <c r="J873" s="135"/>
      <c r="K873" s="137"/>
      <c r="L873" s="191"/>
      <c r="M873" s="85"/>
      <c r="N873" s="85"/>
      <c r="O873" s="85"/>
      <c r="P873" s="278"/>
      <c r="Q873" s="123"/>
      <c r="R873" s="126"/>
      <c r="S873" s="104"/>
      <c r="T873" s="104"/>
      <c r="U873" s="104"/>
      <c r="V873" s="104"/>
    </row>
    <row r="874" spans="1:22">
      <c r="A874" s="140"/>
      <c r="B874" s="160"/>
      <c r="C874" s="143"/>
      <c r="D874" s="143"/>
      <c r="E874" s="145"/>
      <c r="F874" s="147"/>
      <c r="G874" s="300"/>
      <c r="H874" s="134"/>
      <c r="I874" s="134"/>
      <c r="J874" s="135"/>
      <c r="K874" s="137"/>
      <c r="L874" s="191"/>
      <c r="M874" s="85"/>
      <c r="N874" s="85"/>
      <c r="O874" s="85"/>
      <c r="P874" s="278"/>
      <c r="Q874" s="123"/>
      <c r="R874" s="126"/>
      <c r="S874" s="104"/>
      <c r="T874" s="104"/>
      <c r="U874" s="104"/>
      <c r="V874" s="104"/>
    </row>
    <row r="875" spans="1:22">
      <c r="A875" s="140"/>
      <c r="B875" s="160"/>
      <c r="C875" s="143"/>
      <c r="D875" s="143"/>
      <c r="E875" s="145"/>
      <c r="F875" s="147"/>
      <c r="G875" s="300"/>
      <c r="H875" s="134"/>
      <c r="I875" s="134"/>
      <c r="J875" s="135"/>
      <c r="K875" s="137"/>
      <c r="L875" s="191"/>
      <c r="M875" s="85"/>
      <c r="N875" s="85"/>
      <c r="O875" s="85"/>
      <c r="P875" s="278"/>
      <c r="Q875" s="123"/>
      <c r="R875" s="126"/>
      <c r="S875" s="104"/>
      <c r="T875" s="104"/>
      <c r="U875" s="104"/>
      <c r="V875" s="104"/>
    </row>
    <row r="876" spans="1:22">
      <c r="A876" s="140"/>
      <c r="B876" s="160"/>
      <c r="C876" s="143"/>
      <c r="D876" s="143"/>
      <c r="E876" s="145"/>
      <c r="F876" s="147"/>
      <c r="G876" s="300"/>
      <c r="H876" s="134"/>
      <c r="I876" s="134"/>
      <c r="J876" s="135"/>
      <c r="K876" s="137"/>
      <c r="L876" s="191"/>
      <c r="M876" s="85"/>
      <c r="N876" s="85"/>
      <c r="O876" s="85"/>
      <c r="P876" s="278"/>
      <c r="Q876" s="123"/>
      <c r="R876" s="126"/>
      <c r="S876" s="104"/>
      <c r="T876" s="104"/>
      <c r="U876" s="104"/>
      <c r="V876" s="104"/>
    </row>
    <row r="877" spans="1:22" ht="87.75" customHeight="1">
      <c r="A877" s="141"/>
      <c r="B877" s="160"/>
      <c r="C877" s="143"/>
      <c r="D877" s="143"/>
      <c r="E877" s="146"/>
      <c r="F877" s="147"/>
      <c r="G877" s="300"/>
      <c r="H877" s="134"/>
      <c r="I877" s="134"/>
      <c r="J877" s="135"/>
      <c r="K877" s="138"/>
      <c r="L877" s="191"/>
      <c r="M877" s="86"/>
      <c r="N877" s="86"/>
      <c r="O877" s="86"/>
      <c r="P877" s="279"/>
      <c r="Q877" s="124"/>
      <c r="R877" s="114"/>
      <c r="S877" s="104"/>
      <c r="T877" s="104"/>
      <c r="U877" s="104"/>
      <c r="V877" s="104"/>
    </row>
    <row r="878" spans="1:22">
      <c r="A878" s="139" t="s">
        <v>218</v>
      </c>
      <c r="B878" s="152" t="s">
        <v>222</v>
      </c>
      <c r="C878" s="143"/>
      <c r="D878" s="143"/>
      <c r="E878" s="144">
        <v>30</v>
      </c>
      <c r="F878" s="147">
        <v>5.89</v>
      </c>
      <c r="G878" s="300">
        <f>F878*25</f>
        <v>147.25</v>
      </c>
      <c r="H878" s="134">
        <f>2500/20000*25</f>
        <v>3.125</v>
      </c>
      <c r="I878" s="134">
        <f>(G878+H878)*2.7/100</f>
        <v>4.0601250000000002</v>
      </c>
      <c r="J878" s="135"/>
      <c r="K878" s="136">
        <f>SUM(G878:J885)</f>
        <v>154.435125</v>
      </c>
      <c r="L878" s="191">
        <v>345</v>
      </c>
      <c r="M878" s="87"/>
      <c r="N878" s="87"/>
      <c r="O878" s="87"/>
      <c r="P878" s="280">
        <v>699</v>
      </c>
      <c r="Q878" s="122">
        <f>K878*1.53</f>
        <v>236.28574125</v>
      </c>
      <c r="R878" s="125">
        <f>(Q878-K878)/Q878</f>
        <v>0.34640522875816993</v>
      </c>
      <c r="S878" s="104"/>
      <c r="T878" s="104"/>
      <c r="U878" s="104"/>
      <c r="V878" s="104"/>
    </row>
    <row r="879" spans="1:22">
      <c r="A879" s="140"/>
      <c r="B879" s="152"/>
      <c r="C879" s="143"/>
      <c r="D879" s="143"/>
      <c r="E879" s="145"/>
      <c r="F879" s="147"/>
      <c r="G879" s="300"/>
      <c r="H879" s="134"/>
      <c r="I879" s="134"/>
      <c r="J879" s="135"/>
      <c r="K879" s="137"/>
      <c r="L879" s="191"/>
      <c r="M879" s="85"/>
      <c r="N879" s="85"/>
      <c r="O879" s="85"/>
      <c r="P879" s="278"/>
      <c r="Q879" s="123"/>
      <c r="R879" s="126"/>
      <c r="S879" s="104"/>
      <c r="T879" s="104"/>
      <c r="U879" s="104"/>
      <c r="V879" s="104"/>
    </row>
    <row r="880" spans="1:22">
      <c r="A880" s="140"/>
      <c r="B880" s="152"/>
      <c r="C880" s="143"/>
      <c r="D880" s="143"/>
      <c r="E880" s="145"/>
      <c r="F880" s="147"/>
      <c r="G880" s="300"/>
      <c r="H880" s="134"/>
      <c r="I880" s="134"/>
      <c r="J880" s="135"/>
      <c r="K880" s="137"/>
      <c r="L880" s="191"/>
      <c r="M880" s="85"/>
      <c r="N880" s="85"/>
      <c r="O880" s="85"/>
      <c r="P880" s="278"/>
      <c r="Q880" s="123"/>
      <c r="R880" s="126"/>
      <c r="S880" s="104"/>
      <c r="T880" s="104"/>
      <c r="U880" s="104"/>
      <c r="V880" s="104"/>
    </row>
    <row r="881" spans="1:22">
      <c r="A881" s="140"/>
      <c r="B881" s="152"/>
      <c r="C881" s="143"/>
      <c r="D881" s="143"/>
      <c r="E881" s="145"/>
      <c r="F881" s="147"/>
      <c r="G881" s="300"/>
      <c r="H881" s="134"/>
      <c r="I881" s="134"/>
      <c r="J881" s="135"/>
      <c r="K881" s="137"/>
      <c r="L881" s="191"/>
      <c r="M881" s="85"/>
      <c r="N881" s="85"/>
      <c r="O881" s="85"/>
      <c r="P881" s="278"/>
      <c r="Q881" s="123"/>
      <c r="R881" s="126"/>
      <c r="S881" s="104"/>
      <c r="T881" s="104"/>
      <c r="U881" s="104"/>
      <c r="V881" s="104"/>
    </row>
    <row r="882" spans="1:22">
      <c r="A882" s="140"/>
      <c r="B882" s="152"/>
      <c r="C882" s="143"/>
      <c r="D882" s="143"/>
      <c r="E882" s="145"/>
      <c r="F882" s="147"/>
      <c r="G882" s="300"/>
      <c r="H882" s="134"/>
      <c r="I882" s="134"/>
      <c r="J882" s="135"/>
      <c r="K882" s="137"/>
      <c r="L882" s="191"/>
      <c r="M882" s="85"/>
      <c r="N882" s="85"/>
      <c r="O882" s="85"/>
      <c r="P882" s="278"/>
      <c r="Q882" s="123"/>
      <c r="R882" s="126"/>
      <c r="S882" s="104"/>
      <c r="T882" s="104"/>
      <c r="U882" s="104"/>
      <c r="V882" s="104"/>
    </row>
    <row r="883" spans="1:22">
      <c r="A883" s="140"/>
      <c r="B883" s="152"/>
      <c r="C883" s="143"/>
      <c r="D883" s="143"/>
      <c r="E883" s="145"/>
      <c r="F883" s="147"/>
      <c r="G883" s="300"/>
      <c r="H883" s="134"/>
      <c r="I883" s="134"/>
      <c r="J883" s="135"/>
      <c r="K883" s="137"/>
      <c r="L883" s="191"/>
      <c r="M883" s="85"/>
      <c r="N883" s="85"/>
      <c r="O883" s="85"/>
      <c r="P883" s="278"/>
      <c r="Q883" s="123"/>
      <c r="R883" s="126"/>
      <c r="S883" s="104"/>
      <c r="T883" s="104"/>
      <c r="U883" s="104"/>
      <c r="V883" s="104"/>
    </row>
    <row r="884" spans="1:22">
      <c r="A884" s="140"/>
      <c r="B884" s="152"/>
      <c r="C884" s="143"/>
      <c r="D884" s="143"/>
      <c r="E884" s="145"/>
      <c r="F884" s="147"/>
      <c r="G884" s="300"/>
      <c r="H884" s="134"/>
      <c r="I884" s="134"/>
      <c r="J884" s="135"/>
      <c r="K884" s="137"/>
      <c r="L884" s="191"/>
      <c r="M884" s="85"/>
      <c r="N884" s="85"/>
      <c r="O884" s="85"/>
      <c r="P884" s="278"/>
      <c r="Q884" s="123"/>
      <c r="R884" s="126"/>
      <c r="S884" s="104"/>
      <c r="T884" s="104"/>
      <c r="U884" s="104"/>
      <c r="V884" s="104"/>
    </row>
    <row r="885" spans="1:22" ht="69.75" customHeight="1">
      <c r="A885" s="141"/>
      <c r="B885" s="152"/>
      <c r="C885" s="143"/>
      <c r="D885" s="143"/>
      <c r="E885" s="146"/>
      <c r="F885" s="147"/>
      <c r="G885" s="300"/>
      <c r="H885" s="134"/>
      <c r="I885" s="134"/>
      <c r="J885" s="135"/>
      <c r="K885" s="138"/>
      <c r="L885" s="191"/>
      <c r="M885" s="86"/>
      <c r="N885" s="86"/>
      <c r="O885" s="86"/>
      <c r="P885" s="279"/>
      <c r="Q885" s="124"/>
      <c r="R885" s="114"/>
      <c r="S885" s="104"/>
      <c r="T885" s="104"/>
      <c r="U885" s="104"/>
      <c r="V885" s="104"/>
    </row>
    <row r="886" spans="1:22">
      <c r="A886" s="139" t="s">
        <v>216</v>
      </c>
      <c r="B886" s="156" t="s">
        <v>222</v>
      </c>
      <c r="C886" s="143"/>
      <c r="D886" s="143"/>
      <c r="E886" s="144">
        <v>30</v>
      </c>
      <c r="F886" s="147">
        <v>6.63</v>
      </c>
      <c r="G886" s="300">
        <f>F886*25</f>
        <v>165.75</v>
      </c>
      <c r="H886" s="134">
        <f>2500/20000*25</f>
        <v>3.125</v>
      </c>
      <c r="I886" s="134">
        <f>(G886+H886)*2.7/100</f>
        <v>4.5596250000000005</v>
      </c>
      <c r="J886" s="135"/>
      <c r="K886" s="136">
        <f>SUM(G886:J893)</f>
        <v>173.43462500000001</v>
      </c>
      <c r="L886" s="191">
        <v>345</v>
      </c>
      <c r="M886" s="87"/>
      <c r="N886" s="87"/>
      <c r="O886" s="87"/>
      <c r="P886" s="280">
        <v>699</v>
      </c>
      <c r="Q886" s="122">
        <f>K886*1.53</f>
        <v>265.35497625000005</v>
      </c>
      <c r="R886" s="125">
        <f>(Q886-K886)/Q886</f>
        <v>0.34640522875817004</v>
      </c>
      <c r="S886" s="104"/>
      <c r="T886" s="104"/>
      <c r="U886" s="104"/>
      <c r="V886" s="104"/>
    </row>
    <row r="887" spans="1:22">
      <c r="A887" s="140"/>
      <c r="B887" s="157"/>
      <c r="C887" s="143"/>
      <c r="D887" s="143"/>
      <c r="E887" s="145"/>
      <c r="F887" s="147"/>
      <c r="G887" s="300"/>
      <c r="H887" s="134"/>
      <c r="I887" s="134"/>
      <c r="J887" s="135"/>
      <c r="K887" s="137"/>
      <c r="L887" s="191"/>
      <c r="M887" s="85"/>
      <c r="N887" s="85"/>
      <c r="O887" s="85"/>
      <c r="P887" s="278"/>
      <c r="Q887" s="123"/>
      <c r="R887" s="126"/>
      <c r="S887" s="104"/>
      <c r="T887" s="104"/>
      <c r="U887" s="104"/>
      <c r="V887" s="104"/>
    </row>
    <row r="888" spans="1:22">
      <c r="A888" s="140"/>
      <c r="B888" s="157"/>
      <c r="C888" s="143"/>
      <c r="D888" s="143"/>
      <c r="E888" s="145"/>
      <c r="F888" s="147"/>
      <c r="G888" s="300"/>
      <c r="H888" s="134"/>
      <c r="I888" s="134"/>
      <c r="J888" s="135"/>
      <c r="K888" s="137"/>
      <c r="L888" s="191"/>
      <c r="M888" s="85"/>
      <c r="N888" s="85"/>
      <c r="O888" s="85"/>
      <c r="P888" s="278"/>
      <c r="Q888" s="123"/>
      <c r="R888" s="126"/>
      <c r="S888" s="104"/>
      <c r="T888" s="104"/>
      <c r="U888" s="104"/>
      <c r="V888" s="104"/>
    </row>
    <row r="889" spans="1:22">
      <c r="A889" s="140"/>
      <c r="B889" s="157"/>
      <c r="C889" s="143"/>
      <c r="D889" s="143"/>
      <c r="E889" s="145"/>
      <c r="F889" s="147"/>
      <c r="G889" s="300"/>
      <c r="H889" s="134"/>
      <c r="I889" s="134"/>
      <c r="J889" s="135"/>
      <c r="K889" s="137"/>
      <c r="L889" s="191"/>
      <c r="M889" s="85"/>
      <c r="N889" s="85"/>
      <c r="O889" s="85"/>
      <c r="P889" s="278"/>
      <c r="Q889" s="123"/>
      <c r="R889" s="126"/>
      <c r="S889" s="104"/>
      <c r="T889" s="104"/>
      <c r="U889" s="104"/>
      <c r="V889" s="104"/>
    </row>
    <row r="890" spans="1:22">
      <c r="A890" s="140"/>
      <c r="B890" s="157"/>
      <c r="C890" s="143"/>
      <c r="D890" s="143"/>
      <c r="E890" s="145"/>
      <c r="F890" s="147"/>
      <c r="G890" s="300"/>
      <c r="H890" s="134"/>
      <c r="I890" s="134"/>
      <c r="J890" s="135"/>
      <c r="K890" s="137"/>
      <c r="L890" s="191"/>
      <c r="M890" s="85"/>
      <c r="N890" s="85"/>
      <c r="O890" s="85"/>
      <c r="P890" s="278"/>
      <c r="Q890" s="123"/>
      <c r="R890" s="126"/>
      <c r="S890" s="104"/>
      <c r="T890" s="104"/>
      <c r="U890" s="104"/>
      <c r="V890" s="104"/>
    </row>
    <row r="891" spans="1:22">
      <c r="A891" s="140"/>
      <c r="B891" s="157"/>
      <c r="C891" s="143"/>
      <c r="D891" s="143"/>
      <c r="E891" s="145"/>
      <c r="F891" s="147"/>
      <c r="G891" s="300"/>
      <c r="H891" s="134"/>
      <c r="I891" s="134"/>
      <c r="J891" s="135"/>
      <c r="K891" s="137"/>
      <c r="L891" s="191"/>
      <c r="M891" s="85"/>
      <c r="N891" s="85"/>
      <c r="O891" s="85"/>
      <c r="P891" s="278"/>
      <c r="Q891" s="123"/>
      <c r="R891" s="126"/>
      <c r="S891" s="104"/>
      <c r="T891" s="104"/>
      <c r="U891" s="104"/>
      <c r="V891" s="104"/>
    </row>
    <row r="892" spans="1:22">
      <c r="A892" s="140"/>
      <c r="B892" s="157"/>
      <c r="C892" s="143"/>
      <c r="D892" s="143"/>
      <c r="E892" s="145"/>
      <c r="F892" s="147"/>
      <c r="G892" s="300"/>
      <c r="H892" s="134"/>
      <c r="I892" s="134"/>
      <c r="J892" s="135"/>
      <c r="K892" s="137"/>
      <c r="L892" s="191"/>
      <c r="M892" s="85"/>
      <c r="N892" s="85"/>
      <c r="O892" s="85"/>
      <c r="P892" s="278"/>
      <c r="Q892" s="123"/>
      <c r="R892" s="126"/>
      <c r="S892" s="104"/>
      <c r="T892" s="104"/>
      <c r="U892" s="104"/>
      <c r="V892" s="104"/>
    </row>
    <row r="893" spans="1:22" ht="72" customHeight="1">
      <c r="A893" s="141"/>
      <c r="B893" s="158"/>
      <c r="C893" s="143"/>
      <c r="D893" s="143"/>
      <c r="E893" s="146"/>
      <c r="F893" s="147"/>
      <c r="G893" s="300"/>
      <c r="H893" s="134"/>
      <c r="I893" s="134"/>
      <c r="J893" s="135"/>
      <c r="K893" s="138"/>
      <c r="L893" s="191"/>
      <c r="M893" s="86"/>
      <c r="N893" s="86"/>
      <c r="O893" s="86"/>
      <c r="P893" s="279"/>
      <c r="Q893" s="124"/>
      <c r="R893" s="114"/>
      <c r="S893" s="104"/>
      <c r="T893" s="104"/>
      <c r="U893" s="104"/>
      <c r="V893" s="104"/>
    </row>
    <row r="894" spans="1:22">
      <c r="A894" s="139" t="s">
        <v>220</v>
      </c>
      <c r="B894" s="152" t="s">
        <v>221</v>
      </c>
      <c r="C894" s="143"/>
      <c r="D894" s="143"/>
      <c r="E894" s="144">
        <v>10</v>
      </c>
      <c r="F894" s="147">
        <v>13.2</v>
      </c>
      <c r="G894" s="300">
        <f>F894*25</f>
        <v>330</v>
      </c>
      <c r="H894" s="134">
        <f>2500/20000*25</f>
        <v>3.125</v>
      </c>
      <c r="I894" s="134">
        <f>(G894+H894)*2.7/100</f>
        <v>8.9943750000000016</v>
      </c>
      <c r="J894" s="135"/>
      <c r="K894" s="136">
        <f>SUM(G894:J901)</f>
        <v>342.11937499999999</v>
      </c>
      <c r="L894" s="191"/>
      <c r="M894" s="87"/>
      <c r="N894" s="87"/>
      <c r="O894" s="87"/>
      <c r="P894" s="280"/>
      <c r="Q894" s="122">
        <f>K894*1.53</f>
        <v>523.44264375</v>
      </c>
      <c r="R894" s="125">
        <f>(Q894-K894)/Q894</f>
        <v>0.34640522875816998</v>
      </c>
      <c r="S894" s="104"/>
      <c r="T894" s="104"/>
      <c r="U894" s="104"/>
      <c r="V894" s="104"/>
    </row>
    <row r="895" spans="1:22">
      <c r="A895" s="140"/>
      <c r="B895" s="152"/>
      <c r="C895" s="143"/>
      <c r="D895" s="143"/>
      <c r="E895" s="145"/>
      <c r="F895" s="147"/>
      <c r="G895" s="300"/>
      <c r="H895" s="134"/>
      <c r="I895" s="134"/>
      <c r="J895" s="135"/>
      <c r="K895" s="137"/>
      <c r="L895" s="191"/>
      <c r="M895" s="85"/>
      <c r="N895" s="85"/>
      <c r="O895" s="85"/>
      <c r="P895" s="278"/>
      <c r="Q895" s="123"/>
      <c r="R895" s="126"/>
      <c r="S895" s="104"/>
      <c r="T895" s="104"/>
      <c r="U895" s="104"/>
      <c r="V895" s="104"/>
    </row>
    <row r="896" spans="1:22">
      <c r="A896" s="140"/>
      <c r="B896" s="152"/>
      <c r="C896" s="143"/>
      <c r="D896" s="143"/>
      <c r="E896" s="145"/>
      <c r="F896" s="147"/>
      <c r="G896" s="300"/>
      <c r="H896" s="134"/>
      <c r="I896" s="134"/>
      <c r="J896" s="135"/>
      <c r="K896" s="137"/>
      <c r="L896" s="191"/>
      <c r="M896" s="85"/>
      <c r="N896" s="85"/>
      <c r="O896" s="85"/>
      <c r="P896" s="278"/>
      <c r="Q896" s="123"/>
      <c r="R896" s="126"/>
      <c r="S896" s="104"/>
      <c r="T896" s="104"/>
      <c r="U896" s="104"/>
      <c r="V896" s="104"/>
    </row>
    <row r="897" spans="1:22">
      <c r="A897" s="140"/>
      <c r="B897" s="152"/>
      <c r="C897" s="143"/>
      <c r="D897" s="143"/>
      <c r="E897" s="145"/>
      <c r="F897" s="147"/>
      <c r="G897" s="300"/>
      <c r="H897" s="134"/>
      <c r="I897" s="134"/>
      <c r="J897" s="135"/>
      <c r="K897" s="137"/>
      <c r="L897" s="191"/>
      <c r="M897" s="85"/>
      <c r="N897" s="85"/>
      <c r="O897" s="85"/>
      <c r="P897" s="278"/>
      <c r="Q897" s="123"/>
      <c r="R897" s="126"/>
      <c r="S897" s="104"/>
      <c r="T897" s="104"/>
      <c r="U897" s="104"/>
      <c r="V897" s="104"/>
    </row>
    <row r="898" spans="1:22">
      <c r="A898" s="140"/>
      <c r="B898" s="152"/>
      <c r="C898" s="143"/>
      <c r="D898" s="143"/>
      <c r="E898" s="145"/>
      <c r="F898" s="147"/>
      <c r="G898" s="300"/>
      <c r="H898" s="134"/>
      <c r="I898" s="134"/>
      <c r="J898" s="135"/>
      <c r="K898" s="137"/>
      <c r="L898" s="191"/>
      <c r="M898" s="85"/>
      <c r="N898" s="85"/>
      <c r="O898" s="85"/>
      <c r="P898" s="278"/>
      <c r="Q898" s="123"/>
      <c r="R898" s="126"/>
      <c r="S898" s="104"/>
      <c r="T898" s="104"/>
      <c r="U898" s="104"/>
      <c r="V898" s="104"/>
    </row>
    <row r="899" spans="1:22">
      <c r="A899" s="140"/>
      <c r="B899" s="152"/>
      <c r="C899" s="143"/>
      <c r="D899" s="143"/>
      <c r="E899" s="145"/>
      <c r="F899" s="147"/>
      <c r="G899" s="300"/>
      <c r="H899" s="134"/>
      <c r="I899" s="134"/>
      <c r="J899" s="135"/>
      <c r="K899" s="137"/>
      <c r="L899" s="191"/>
      <c r="M899" s="85"/>
      <c r="N899" s="85"/>
      <c r="O899" s="85"/>
      <c r="P899" s="278"/>
      <c r="Q899" s="123"/>
      <c r="R899" s="126"/>
      <c r="S899" s="104"/>
      <c r="T899" s="104"/>
      <c r="U899" s="104"/>
      <c r="V899" s="104"/>
    </row>
    <row r="900" spans="1:22">
      <c r="A900" s="140"/>
      <c r="B900" s="152"/>
      <c r="C900" s="143"/>
      <c r="D900" s="143"/>
      <c r="E900" s="145"/>
      <c r="F900" s="147"/>
      <c r="G900" s="300"/>
      <c r="H900" s="134"/>
      <c r="I900" s="134"/>
      <c r="J900" s="135"/>
      <c r="K900" s="137"/>
      <c r="L900" s="191"/>
      <c r="M900" s="85"/>
      <c r="N900" s="85"/>
      <c r="O900" s="85"/>
      <c r="P900" s="278"/>
      <c r="Q900" s="123"/>
      <c r="R900" s="126"/>
      <c r="S900" s="104"/>
      <c r="T900" s="104"/>
      <c r="U900" s="104"/>
      <c r="V900" s="104"/>
    </row>
    <row r="901" spans="1:22" ht="32.25" customHeight="1">
      <c r="A901" s="141"/>
      <c r="B901" s="152"/>
      <c r="C901" s="143"/>
      <c r="D901" s="143"/>
      <c r="E901" s="146"/>
      <c r="F901" s="147"/>
      <c r="G901" s="300"/>
      <c r="H901" s="134"/>
      <c r="I901" s="134"/>
      <c r="J901" s="135"/>
      <c r="K901" s="138"/>
      <c r="L901" s="191"/>
      <c r="M901" s="86"/>
      <c r="N901" s="86"/>
      <c r="O901" s="86"/>
      <c r="P901" s="279"/>
      <c r="Q901" s="124"/>
      <c r="R901" s="114"/>
      <c r="S901" s="104"/>
      <c r="T901" s="104"/>
      <c r="U901" s="104"/>
      <c r="V901" s="104"/>
    </row>
    <row r="902" spans="1:22">
      <c r="A902" s="139" t="s">
        <v>216</v>
      </c>
      <c r="B902" s="153" t="s">
        <v>217</v>
      </c>
      <c r="C902" s="143"/>
      <c r="D902" s="143"/>
      <c r="E902" s="144">
        <v>30</v>
      </c>
      <c r="F902" s="147">
        <v>6.63</v>
      </c>
      <c r="G902" s="300">
        <f>F902*25</f>
        <v>165.75</v>
      </c>
      <c r="H902" s="134">
        <f>2500/20000*25</f>
        <v>3.125</v>
      </c>
      <c r="I902" s="134">
        <f>(G902+H902)*2.7/100</f>
        <v>4.5596250000000005</v>
      </c>
      <c r="J902" s="135">
        <v>0</v>
      </c>
      <c r="K902" s="136">
        <f>SUM(G902:J909)</f>
        <v>173.43462500000001</v>
      </c>
      <c r="L902" s="191"/>
      <c r="M902" s="87"/>
      <c r="N902" s="87"/>
      <c r="O902" s="87"/>
      <c r="P902" s="280"/>
      <c r="Q902" s="122">
        <f>K902*1.53</f>
        <v>265.35497625000005</v>
      </c>
      <c r="R902" s="125">
        <f>(Q902-K902)/Q902</f>
        <v>0.34640522875817004</v>
      </c>
      <c r="S902" s="104"/>
      <c r="T902" s="104"/>
      <c r="U902" s="104"/>
      <c r="V902" s="104"/>
    </row>
    <row r="903" spans="1:22">
      <c r="A903" s="140"/>
      <c r="B903" s="154"/>
      <c r="C903" s="143"/>
      <c r="D903" s="143"/>
      <c r="E903" s="145"/>
      <c r="F903" s="147"/>
      <c r="G903" s="300"/>
      <c r="H903" s="134"/>
      <c r="I903" s="134"/>
      <c r="J903" s="135"/>
      <c r="K903" s="137"/>
      <c r="L903" s="191"/>
      <c r="M903" s="85"/>
      <c r="N903" s="85"/>
      <c r="O903" s="85"/>
      <c r="P903" s="278"/>
      <c r="Q903" s="123"/>
      <c r="R903" s="126"/>
      <c r="S903" s="104"/>
      <c r="T903" s="104"/>
      <c r="U903" s="104"/>
      <c r="V903" s="104"/>
    </row>
    <row r="904" spans="1:22">
      <c r="A904" s="140"/>
      <c r="B904" s="154"/>
      <c r="C904" s="143"/>
      <c r="D904" s="143"/>
      <c r="E904" s="145"/>
      <c r="F904" s="147"/>
      <c r="G904" s="300"/>
      <c r="H904" s="134"/>
      <c r="I904" s="134"/>
      <c r="J904" s="135"/>
      <c r="K904" s="137"/>
      <c r="L904" s="191"/>
      <c r="M904" s="85"/>
      <c r="N904" s="85"/>
      <c r="O904" s="85"/>
      <c r="P904" s="278"/>
      <c r="Q904" s="123"/>
      <c r="R904" s="126"/>
      <c r="S904" s="104"/>
      <c r="T904" s="104"/>
      <c r="U904" s="104"/>
      <c r="V904" s="104"/>
    </row>
    <row r="905" spans="1:22">
      <c r="A905" s="140"/>
      <c r="B905" s="154"/>
      <c r="C905" s="143"/>
      <c r="D905" s="143"/>
      <c r="E905" s="145"/>
      <c r="F905" s="147"/>
      <c r="G905" s="300"/>
      <c r="H905" s="134"/>
      <c r="I905" s="134"/>
      <c r="J905" s="135"/>
      <c r="K905" s="137"/>
      <c r="L905" s="191"/>
      <c r="M905" s="85"/>
      <c r="N905" s="85"/>
      <c r="O905" s="85"/>
      <c r="P905" s="278"/>
      <c r="Q905" s="123"/>
      <c r="R905" s="126"/>
      <c r="S905" s="104"/>
      <c r="T905" s="104"/>
      <c r="U905" s="104"/>
      <c r="V905" s="104"/>
    </row>
    <row r="906" spans="1:22">
      <c r="A906" s="140"/>
      <c r="B906" s="154"/>
      <c r="C906" s="143"/>
      <c r="D906" s="143"/>
      <c r="E906" s="145"/>
      <c r="F906" s="147"/>
      <c r="G906" s="300"/>
      <c r="H906" s="134"/>
      <c r="I906" s="134"/>
      <c r="J906" s="135"/>
      <c r="K906" s="137"/>
      <c r="L906" s="191"/>
      <c r="M906" s="85"/>
      <c r="N906" s="85"/>
      <c r="O906" s="85"/>
      <c r="P906" s="278"/>
      <c r="Q906" s="123"/>
      <c r="R906" s="126"/>
      <c r="S906" s="104"/>
      <c r="T906" s="104"/>
      <c r="U906" s="104"/>
      <c r="V906" s="104"/>
    </row>
    <row r="907" spans="1:22">
      <c r="A907" s="140"/>
      <c r="B907" s="154"/>
      <c r="C907" s="143"/>
      <c r="D907" s="143"/>
      <c r="E907" s="145"/>
      <c r="F907" s="147"/>
      <c r="G907" s="300"/>
      <c r="H907" s="134"/>
      <c r="I907" s="134"/>
      <c r="J907" s="135"/>
      <c r="K907" s="137"/>
      <c r="L907" s="191"/>
      <c r="M907" s="85"/>
      <c r="N907" s="85"/>
      <c r="O907" s="85"/>
      <c r="P907" s="278"/>
      <c r="Q907" s="123"/>
      <c r="R907" s="126"/>
      <c r="S907" s="104"/>
      <c r="T907" s="104"/>
      <c r="U907" s="104"/>
      <c r="V907" s="104"/>
    </row>
    <row r="908" spans="1:22">
      <c r="A908" s="140"/>
      <c r="B908" s="154"/>
      <c r="C908" s="143"/>
      <c r="D908" s="143"/>
      <c r="E908" s="145"/>
      <c r="F908" s="147"/>
      <c r="G908" s="300"/>
      <c r="H908" s="134"/>
      <c r="I908" s="134"/>
      <c r="J908" s="135"/>
      <c r="K908" s="137"/>
      <c r="L908" s="191"/>
      <c r="M908" s="85"/>
      <c r="N908" s="85"/>
      <c r="O908" s="85"/>
      <c r="P908" s="278"/>
      <c r="Q908" s="123"/>
      <c r="R908" s="126"/>
      <c r="S908" s="104"/>
      <c r="T908" s="104"/>
      <c r="U908" s="104"/>
      <c r="V908" s="104"/>
    </row>
    <row r="909" spans="1:22" ht="38.25" customHeight="1">
      <c r="A909" s="141"/>
      <c r="B909" s="155"/>
      <c r="C909" s="143"/>
      <c r="D909" s="143"/>
      <c r="E909" s="146"/>
      <c r="F909" s="147"/>
      <c r="G909" s="300"/>
      <c r="H909" s="134"/>
      <c r="I909" s="134"/>
      <c r="J909" s="135"/>
      <c r="K909" s="138"/>
      <c r="L909" s="191"/>
      <c r="M909" s="86"/>
      <c r="N909" s="86"/>
      <c r="O909" s="86"/>
      <c r="P909" s="279"/>
      <c r="Q909" s="124"/>
      <c r="R909" s="114"/>
      <c r="S909" s="104"/>
      <c r="T909" s="104"/>
      <c r="U909" s="104"/>
      <c r="V909" s="104"/>
    </row>
    <row r="910" spans="1:22">
      <c r="A910" s="139" t="s">
        <v>218</v>
      </c>
      <c r="B910" s="152" t="s">
        <v>219</v>
      </c>
      <c r="C910" s="143"/>
      <c r="D910" s="143"/>
      <c r="E910" s="144">
        <v>30</v>
      </c>
      <c r="F910" s="147">
        <v>5.89</v>
      </c>
      <c r="G910" s="300">
        <f>F910*25</f>
        <v>147.25</v>
      </c>
      <c r="H910" s="134">
        <f>2500/20000*25</f>
        <v>3.125</v>
      </c>
      <c r="I910" s="134">
        <f>(G910+H910)*2.7/100</f>
        <v>4.0601250000000002</v>
      </c>
      <c r="J910" s="135">
        <v>0</v>
      </c>
      <c r="K910" s="136">
        <f>SUM(G910:J917)</f>
        <v>154.435125</v>
      </c>
      <c r="L910" s="191"/>
      <c r="M910" s="87"/>
      <c r="N910" s="87"/>
      <c r="O910" s="87"/>
      <c r="P910" s="280"/>
      <c r="Q910" s="122">
        <f>K910*1.53</f>
        <v>236.28574125</v>
      </c>
      <c r="R910" s="125">
        <f>(Q910-K910)/Q910</f>
        <v>0.34640522875816993</v>
      </c>
      <c r="S910" s="104"/>
      <c r="T910" s="104"/>
      <c r="U910" s="104"/>
      <c r="V910" s="104"/>
    </row>
    <row r="911" spans="1:22">
      <c r="A911" s="140"/>
      <c r="B911" s="152"/>
      <c r="C911" s="143"/>
      <c r="D911" s="143"/>
      <c r="E911" s="145"/>
      <c r="F911" s="147"/>
      <c r="G911" s="300"/>
      <c r="H911" s="134"/>
      <c r="I911" s="134"/>
      <c r="J911" s="135"/>
      <c r="K911" s="137"/>
      <c r="L911" s="191"/>
      <c r="M911" s="85"/>
      <c r="N911" s="85"/>
      <c r="O911" s="85"/>
      <c r="P911" s="278"/>
      <c r="Q911" s="123"/>
      <c r="R911" s="126"/>
      <c r="S911" s="104"/>
      <c r="T911" s="104"/>
      <c r="U911" s="104"/>
      <c r="V911" s="104"/>
    </row>
    <row r="912" spans="1:22">
      <c r="A912" s="140"/>
      <c r="B912" s="152"/>
      <c r="C912" s="143"/>
      <c r="D912" s="143"/>
      <c r="E912" s="145"/>
      <c r="F912" s="147"/>
      <c r="G912" s="300"/>
      <c r="H912" s="134"/>
      <c r="I912" s="134"/>
      <c r="J912" s="135"/>
      <c r="K912" s="137"/>
      <c r="L912" s="191"/>
      <c r="M912" s="85"/>
      <c r="N912" s="85"/>
      <c r="O912" s="85"/>
      <c r="P912" s="278"/>
      <c r="Q912" s="123"/>
      <c r="R912" s="126"/>
      <c r="S912" s="104"/>
      <c r="T912" s="104"/>
      <c r="U912" s="104"/>
      <c r="V912" s="104"/>
    </row>
    <row r="913" spans="1:22">
      <c r="A913" s="140"/>
      <c r="B913" s="152"/>
      <c r="C913" s="143"/>
      <c r="D913" s="143"/>
      <c r="E913" s="145"/>
      <c r="F913" s="147"/>
      <c r="G913" s="300"/>
      <c r="H913" s="134"/>
      <c r="I913" s="134"/>
      <c r="J913" s="135"/>
      <c r="K913" s="137"/>
      <c r="L913" s="191"/>
      <c r="M913" s="85"/>
      <c r="N913" s="85"/>
      <c r="O913" s="85"/>
      <c r="P913" s="278"/>
      <c r="Q913" s="123"/>
      <c r="R913" s="126"/>
      <c r="S913" s="104"/>
      <c r="T913" s="104"/>
      <c r="U913" s="104"/>
      <c r="V913" s="104"/>
    </row>
    <row r="914" spans="1:22">
      <c r="A914" s="140"/>
      <c r="B914" s="152"/>
      <c r="C914" s="143"/>
      <c r="D914" s="143"/>
      <c r="E914" s="145"/>
      <c r="F914" s="147"/>
      <c r="G914" s="300"/>
      <c r="H914" s="134"/>
      <c r="I914" s="134"/>
      <c r="J914" s="135"/>
      <c r="K914" s="137"/>
      <c r="L914" s="191"/>
      <c r="M914" s="85"/>
      <c r="N914" s="85"/>
      <c r="O914" s="85"/>
      <c r="P914" s="278"/>
      <c r="Q914" s="123"/>
      <c r="R914" s="126"/>
      <c r="S914" s="104"/>
      <c r="T914" s="104"/>
      <c r="U914" s="104"/>
      <c r="V914" s="104"/>
    </row>
    <row r="915" spans="1:22">
      <c r="A915" s="140"/>
      <c r="B915" s="152"/>
      <c r="C915" s="143"/>
      <c r="D915" s="143"/>
      <c r="E915" s="145"/>
      <c r="F915" s="147"/>
      <c r="G915" s="300"/>
      <c r="H915" s="134"/>
      <c r="I915" s="134"/>
      <c r="J915" s="135"/>
      <c r="K915" s="137"/>
      <c r="L915" s="191"/>
      <c r="M915" s="85"/>
      <c r="N915" s="85"/>
      <c r="O915" s="85"/>
      <c r="P915" s="278"/>
      <c r="Q915" s="123"/>
      <c r="R915" s="126"/>
      <c r="S915" s="104"/>
      <c r="T915" s="104"/>
      <c r="U915" s="104"/>
      <c r="V915" s="104"/>
    </row>
    <row r="916" spans="1:22">
      <c r="A916" s="140"/>
      <c r="B916" s="152"/>
      <c r="C916" s="143"/>
      <c r="D916" s="143"/>
      <c r="E916" s="145"/>
      <c r="F916" s="147"/>
      <c r="G916" s="300"/>
      <c r="H916" s="134"/>
      <c r="I916" s="134"/>
      <c r="J916" s="135"/>
      <c r="K916" s="137"/>
      <c r="L916" s="191"/>
      <c r="M916" s="85"/>
      <c r="N916" s="85"/>
      <c r="O916" s="85"/>
      <c r="P916" s="278"/>
      <c r="Q916" s="123"/>
      <c r="R916" s="126"/>
      <c r="S916" s="104"/>
      <c r="T916" s="104"/>
      <c r="U916" s="104"/>
      <c r="V916" s="104"/>
    </row>
    <row r="917" spans="1:22">
      <c r="A917" s="141"/>
      <c r="B917" s="152"/>
      <c r="C917" s="143"/>
      <c r="D917" s="143"/>
      <c r="E917" s="146"/>
      <c r="F917" s="147"/>
      <c r="G917" s="300"/>
      <c r="H917" s="134"/>
      <c r="I917" s="134"/>
      <c r="J917" s="135"/>
      <c r="K917" s="138"/>
      <c r="L917" s="191"/>
      <c r="M917" s="86"/>
      <c r="N917" s="86"/>
      <c r="O917" s="86"/>
      <c r="P917" s="279"/>
      <c r="Q917" s="124"/>
      <c r="R917" s="114"/>
      <c r="S917" s="104"/>
      <c r="T917" s="104"/>
      <c r="U917" s="104"/>
      <c r="V917" s="104"/>
    </row>
    <row r="918" spans="1:22">
      <c r="A918" s="139" t="s">
        <v>220</v>
      </c>
      <c r="B918" s="149" t="s">
        <v>224</v>
      </c>
      <c r="C918" s="143"/>
      <c r="D918" s="143"/>
      <c r="E918" s="144">
        <v>10</v>
      </c>
      <c r="F918" s="147">
        <v>13.2</v>
      </c>
      <c r="G918" s="300">
        <f>F918*25</f>
        <v>330</v>
      </c>
      <c r="H918" s="134">
        <f>2500/20000*25</f>
        <v>3.125</v>
      </c>
      <c r="I918" s="134">
        <f>(G918+H918)*2.7/100</f>
        <v>8.9943750000000016</v>
      </c>
      <c r="J918" s="135">
        <v>0</v>
      </c>
      <c r="K918" s="136">
        <f>SUM(G918:J925)</f>
        <v>342.11937499999999</v>
      </c>
      <c r="L918" s="191">
        <v>746.03</v>
      </c>
      <c r="M918" s="87"/>
      <c r="N918" s="87"/>
      <c r="O918" s="87"/>
      <c r="P918" s="280">
        <v>1299</v>
      </c>
      <c r="Q918" s="122">
        <f>K918*1.53</f>
        <v>523.44264375</v>
      </c>
      <c r="R918" s="125">
        <f>(Q918-K918)/Q918</f>
        <v>0.34640522875816998</v>
      </c>
      <c r="S918" s="104"/>
      <c r="T918" s="104"/>
      <c r="U918" s="104"/>
      <c r="V918" s="104"/>
    </row>
    <row r="919" spans="1:22">
      <c r="A919" s="140"/>
      <c r="B919" s="150"/>
      <c r="C919" s="143"/>
      <c r="D919" s="143"/>
      <c r="E919" s="145"/>
      <c r="F919" s="147"/>
      <c r="G919" s="300"/>
      <c r="H919" s="134"/>
      <c r="I919" s="134"/>
      <c r="J919" s="135"/>
      <c r="K919" s="137"/>
      <c r="L919" s="191"/>
      <c r="M919" s="85"/>
      <c r="N919" s="85"/>
      <c r="O919" s="85"/>
      <c r="P919" s="278"/>
      <c r="Q919" s="123"/>
      <c r="R919" s="126"/>
      <c r="S919" s="104"/>
      <c r="T919" s="104"/>
      <c r="U919" s="104"/>
      <c r="V919" s="104"/>
    </row>
    <row r="920" spans="1:22">
      <c r="A920" s="140"/>
      <c r="B920" s="150"/>
      <c r="C920" s="143"/>
      <c r="D920" s="143"/>
      <c r="E920" s="145"/>
      <c r="F920" s="147"/>
      <c r="G920" s="300"/>
      <c r="H920" s="134"/>
      <c r="I920" s="134"/>
      <c r="J920" s="135"/>
      <c r="K920" s="137"/>
      <c r="L920" s="191"/>
      <c r="M920" s="85"/>
      <c r="N920" s="85"/>
      <c r="O920" s="85"/>
      <c r="P920" s="278"/>
      <c r="Q920" s="123"/>
      <c r="R920" s="126"/>
      <c r="S920" s="104"/>
      <c r="T920" s="104"/>
      <c r="U920" s="104"/>
      <c r="V920" s="104"/>
    </row>
    <row r="921" spans="1:22">
      <c r="A921" s="140"/>
      <c r="B921" s="150"/>
      <c r="C921" s="143"/>
      <c r="D921" s="143"/>
      <c r="E921" s="145"/>
      <c r="F921" s="147"/>
      <c r="G921" s="300"/>
      <c r="H921" s="134"/>
      <c r="I921" s="134"/>
      <c r="J921" s="135"/>
      <c r="K921" s="137"/>
      <c r="L921" s="191"/>
      <c r="M921" s="85"/>
      <c r="N921" s="85"/>
      <c r="O921" s="85"/>
      <c r="P921" s="278"/>
      <c r="Q921" s="123"/>
      <c r="R921" s="126"/>
      <c r="S921" s="104"/>
      <c r="T921" s="104"/>
      <c r="U921" s="104"/>
      <c r="V921" s="104"/>
    </row>
    <row r="922" spans="1:22">
      <c r="A922" s="140"/>
      <c r="B922" s="150"/>
      <c r="C922" s="143"/>
      <c r="D922" s="143"/>
      <c r="E922" s="145"/>
      <c r="F922" s="147"/>
      <c r="G922" s="300"/>
      <c r="H922" s="134"/>
      <c r="I922" s="134"/>
      <c r="J922" s="135"/>
      <c r="K922" s="137"/>
      <c r="L922" s="191"/>
      <c r="M922" s="85"/>
      <c r="N922" s="85"/>
      <c r="O922" s="85"/>
      <c r="P922" s="278"/>
      <c r="Q922" s="123"/>
      <c r="R922" s="126"/>
      <c r="S922" s="104"/>
      <c r="T922" s="104"/>
      <c r="U922" s="104"/>
      <c r="V922" s="104"/>
    </row>
    <row r="923" spans="1:22">
      <c r="A923" s="140"/>
      <c r="B923" s="150"/>
      <c r="C923" s="143"/>
      <c r="D923" s="143"/>
      <c r="E923" s="145"/>
      <c r="F923" s="147"/>
      <c r="G923" s="300"/>
      <c r="H923" s="134"/>
      <c r="I923" s="134"/>
      <c r="J923" s="135"/>
      <c r="K923" s="137"/>
      <c r="L923" s="191"/>
      <c r="M923" s="85"/>
      <c r="N923" s="85"/>
      <c r="O923" s="85"/>
      <c r="P923" s="278"/>
      <c r="Q923" s="123"/>
      <c r="R923" s="126"/>
      <c r="S923" s="104"/>
      <c r="T923" s="104"/>
      <c r="U923" s="104"/>
      <c r="V923" s="104"/>
    </row>
    <row r="924" spans="1:22">
      <c r="A924" s="140"/>
      <c r="B924" s="150"/>
      <c r="C924" s="143"/>
      <c r="D924" s="143"/>
      <c r="E924" s="145"/>
      <c r="F924" s="147"/>
      <c r="G924" s="300"/>
      <c r="H924" s="134"/>
      <c r="I924" s="134"/>
      <c r="J924" s="135"/>
      <c r="K924" s="137"/>
      <c r="L924" s="191"/>
      <c r="M924" s="85"/>
      <c r="N924" s="85"/>
      <c r="O924" s="85"/>
      <c r="P924" s="278"/>
      <c r="Q924" s="123"/>
      <c r="R924" s="126"/>
      <c r="S924" s="104"/>
      <c r="T924" s="104"/>
      <c r="U924" s="104"/>
      <c r="V924" s="104"/>
    </row>
    <row r="925" spans="1:22" ht="79.5" customHeight="1">
      <c r="A925" s="141"/>
      <c r="B925" s="151"/>
      <c r="C925" s="143"/>
      <c r="D925" s="143"/>
      <c r="E925" s="146"/>
      <c r="F925" s="147"/>
      <c r="G925" s="300"/>
      <c r="H925" s="134"/>
      <c r="I925" s="134"/>
      <c r="J925" s="135"/>
      <c r="K925" s="138"/>
      <c r="L925" s="191"/>
      <c r="M925" s="86"/>
      <c r="N925" s="86"/>
      <c r="O925" s="86"/>
      <c r="P925" s="279"/>
      <c r="Q925" s="124"/>
      <c r="R925" s="114"/>
      <c r="S925" s="104"/>
      <c r="T925" s="104"/>
      <c r="U925" s="104"/>
      <c r="V925" s="104"/>
    </row>
    <row r="926" spans="1:22">
      <c r="A926" s="139" t="s">
        <v>220</v>
      </c>
      <c r="B926" s="142" t="s">
        <v>225</v>
      </c>
      <c r="C926" s="143"/>
      <c r="D926" s="143"/>
      <c r="E926" s="144">
        <v>10</v>
      </c>
      <c r="F926" s="147">
        <v>13.2</v>
      </c>
      <c r="G926" s="300">
        <f>F926*25</f>
        <v>330</v>
      </c>
      <c r="H926" s="134">
        <f>2500/20000*25</f>
        <v>3.125</v>
      </c>
      <c r="I926" s="134">
        <f>(G926+H926)*2.7/100</f>
        <v>8.9943750000000016</v>
      </c>
      <c r="J926" s="135">
        <v>0</v>
      </c>
      <c r="K926" s="136">
        <f>SUM(G926:J933)</f>
        <v>342.11937499999999</v>
      </c>
      <c r="L926" s="191">
        <v>371.62</v>
      </c>
      <c r="M926" s="87"/>
      <c r="N926" s="87"/>
      <c r="O926" s="87"/>
      <c r="P926" s="280">
        <v>699</v>
      </c>
      <c r="Q926" s="122">
        <f>K926*1.53</f>
        <v>523.44264375</v>
      </c>
      <c r="R926" s="125">
        <f>(Q926-K926)/Q926</f>
        <v>0.34640522875816998</v>
      </c>
      <c r="S926" s="105"/>
      <c r="T926" s="104"/>
      <c r="U926" s="105"/>
      <c r="V926" s="104"/>
    </row>
    <row r="927" spans="1:22">
      <c r="A927" s="140"/>
      <c r="B927" s="142"/>
      <c r="C927" s="143"/>
      <c r="D927" s="143"/>
      <c r="E927" s="145"/>
      <c r="F927" s="147"/>
      <c r="G927" s="300"/>
      <c r="H927" s="134"/>
      <c r="I927" s="134"/>
      <c r="J927" s="135"/>
      <c r="K927" s="137"/>
      <c r="L927" s="191"/>
      <c r="M927" s="85"/>
      <c r="N927" s="85"/>
      <c r="O927" s="85"/>
      <c r="P927" s="278"/>
      <c r="Q927" s="123"/>
      <c r="R927" s="126"/>
      <c r="S927" s="106"/>
      <c r="T927" s="104"/>
      <c r="U927" s="106"/>
      <c r="V927" s="104"/>
    </row>
    <row r="928" spans="1:22">
      <c r="A928" s="140"/>
      <c r="B928" s="142"/>
      <c r="C928" s="143"/>
      <c r="D928" s="143"/>
      <c r="E928" s="145"/>
      <c r="F928" s="147"/>
      <c r="G928" s="300"/>
      <c r="H928" s="134"/>
      <c r="I928" s="134"/>
      <c r="J928" s="135"/>
      <c r="K928" s="137"/>
      <c r="L928" s="191"/>
      <c r="M928" s="85"/>
      <c r="N928" s="85"/>
      <c r="O928" s="85"/>
      <c r="P928" s="278"/>
      <c r="Q928" s="123"/>
      <c r="R928" s="126"/>
      <c r="S928" s="106"/>
      <c r="T928" s="104"/>
      <c r="U928" s="106"/>
      <c r="V928" s="104"/>
    </row>
    <row r="929" spans="1:29">
      <c r="A929" s="140"/>
      <c r="B929" s="142"/>
      <c r="C929" s="143"/>
      <c r="D929" s="143"/>
      <c r="E929" s="145"/>
      <c r="F929" s="147"/>
      <c r="G929" s="300"/>
      <c r="H929" s="134"/>
      <c r="I929" s="134"/>
      <c r="J929" s="135"/>
      <c r="K929" s="137"/>
      <c r="L929" s="191"/>
      <c r="M929" s="85"/>
      <c r="N929" s="85"/>
      <c r="O929" s="85"/>
      <c r="P929" s="278"/>
      <c r="Q929" s="123"/>
      <c r="R929" s="126"/>
      <c r="S929" s="106"/>
      <c r="T929" s="104"/>
      <c r="U929" s="106"/>
      <c r="V929" s="104"/>
    </row>
    <row r="930" spans="1:29">
      <c r="A930" s="140"/>
      <c r="B930" s="142"/>
      <c r="C930" s="143"/>
      <c r="D930" s="143"/>
      <c r="E930" s="145"/>
      <c r="F930" s="147"/>
      <c r="G930" s="300"/>
      <c r="H930" s="134"/>
      <c r="I930" s="134"/>
      <c r="J930" s="135"/>
      <c r="K930" s="137"/>
      <c r="L930" s="191"/>
      <c r="M930" s="85"/>
      <c r="N930" s="85"/>
      <c r="O930" s="85"/>
      <c r="P930" s="278"/>
      <c r="Q930" s="123"/>
      <c r="R930" s="126"/>
      <c r="S930" s="106"/>
      <c r="T930" s="104"/>
      <c r="U930" s="106"/>
      <c r="V930" s="104"/>
    </row>
    <row r="931" spans="1:29">
      <c r="A931" s="140"/>
      <c r="B931" s="142"/>
      <c r="C931" s="143"/>
      <c r="D931" s="143"/>
      <c r="E931" s="145"/>
      <c r="F931" s="147"/>
      <c r="G931" s="300"/>
      <c r="H931" s="134"/>
      <c r="I931" s="134"/>
      <c r="J931" s="135"/>
      <c r="K931" s="137"/>
      <c r="L931" s="191"/>
      <c r="M931" s="85"/>
      <c r="N931" s="85"/>
      <c r="O931" s="85"/>
      <c r="P931" s="278"/>
      <c r="Q931" s="123"/>
      <c r="R931" s="126"/>
      <c r="S931" s="106"/>
      <c r="T931" s="104"/>
      <c r="U931" s="106"/>
      <c r="V931" s="104"/>
    </row>
    <row r="932" spans="1:29">
      <c r="A932" s="140"/>
      <c r="B932" s="142"/>
      <c r="C932" s="143"/>
      <c r="D932" s="143"/>
      <c r="E932" s="145"/>
      <c r="F932" s="147"/>
      <c r="G932" s="300"/>
      <c r="H932" s="134"/>
      <c r="I932" s="134"/>
      <c r="J932" s="135"/>
      <c r="K932" s="137"/>
      <c r="L932" s="191"/>
      <c r="M932" s="85"/>
      <c r="N932" s="85"/>
      <c r="O932" s="85"/>
      <c r="P932" s="278"/>
      <c r="Q932" s="123"/>
      <c r="R932" s="126"/>
      <c r="S932" s="106"/>
      <c r="T932" s="104"/>
      <c r="U932" s="106"/>
      <c r="V932" s="104"/>
    </row>
    <row r="933" spans="1:29" ht="53.25" customHeight="1">
      <c r="A933" s="141"/>
      <c r="B933" s="142"/>
      <c r="C933" s="143"/>
      <c r="D933" s="143"/>
      <c r="E933" s="146"/>
      <c r="F933" s="147"/>
      <c r="G933" s="300"/>
      <c r="H933" s="134"/>
      <c r="I933" s="134"/>
      <c r="J933" s="135"/>
      <c r="K933" s="138"/>
      <c r="L933" s="191"/>
      <c r="M933" s="86"/>
      <c r="N933" s="86"/>
      <c r="O933" s="86"/>
      <c r="P933" s="279"/>
      <c r="Q933" s="124"/>
      <c r="R933" s="114"/>
      <c r="S933" s="107"/>
      <c r="T933" s="104"/>
      <c r="U933" s="107"/>
      <c r="V933" s="104"/>
    </row>
    <row r="934" spans="1:29" ht="53.25" customHeight="1">
      <c r="A934" s="67"/>
      <c r="B934" s="72"/>
      <c r="C934" s="68"/>
      <c r="D934" s="68"/>
      <c r="E934" s="71"/>
      <c r="F934" s="64"/>
      <c r="G934" s="304"/>
      <c r="H934" s="62"/>
      <c r="I934" s="62"/>
      <c r="J934" s="60"/>
      <c r="K934" s="63"/>
      <c r="L934" s="65"/>
      <c r="M934" s="86"/>
      <c r="N934" s="86"/>
      <c r="O934" s="86"/>
      <c r="P934" s="61"/>
      <c r="Q934" s="74"/>
      <c r="R934" s="73"/>
      <c r="S934" s="76"/>
      <c r="T934" s="75"/>
      <c r="U934" s="76"/>
      <c r="V934" s="75"/>
    </row>
    <row r="935" spans="1:29" ht="53.25" customHeight="1">
      <c r="A935" s="67"/>
      <c r="B935" s="72"/>
      <c r="C935" s="68"/>
      <c r="D935" s="68"/>
      <c r="E935" s="71"/>
      <c r="F935" s="64" t="s">
        <v>276</v>
      </c>
      <c r="G935" s="304" t="s">
        <v>277</v>
      </c>
      <c r="H935" s="62" t="s">
        <v>278</v>
      </c>
      <c r="I935" s="62" t="s">
        <v>279</v>
      </c>
      <c r="J935" s="60" t="s">
        <v>280</v>
      </c>
      <c r="K935" s="63" t="s">
        <v>281</v>
      </c>
      <c r="L935" s="65" t="s">
        <v>282</v>
      </c>
      <c r="M935" s="86" t="s">
        <v>285</v>
      </c>
      <c r="N935" s="86" t="s">
        <v>283</v>
      </c>
      <c r="O935" s="86" t="s">
        <v>286</v>
      </c>
      <c r="P935" s="61" t="s">
        <v>275</v>
      </c>
      <c r="Q935" s="74"/>
      <c r="R935" s="73"/>
      <c r="S935" s="76"/>
      <c r="T935" s="75"/>
      <c r="U935" s="76"/>
      <c r="V935" s="75"/>
      <c r="AC935" s="103" t="s">
        <v>284</v>
      </c>
    </row>
    <row r="936" spans="1:29" ht="173.25" customHeight="1">
      <c r="A936" s="36" t="s">
        <v>226</v>
      </c>
      <c r="B936" s="27" t="s">
        <v>271</v>
      </c>
      <c r="C936" s="27"/>
      <c r="D936" s="27"/>
      <c r="E936" s="29">
        <v>1000</v>
      </c>
      <c r="F936" s="43">
        <v>4</v>
      </c>
      <c r="G936" s="305">
        <f>F936*26</f>
        <v>104</v>
      </c>
      <c r="H936" s="39">
        <v>1.25</v>
      </c>
      <c r="I936" s="35">
        <f t="shared" ref="I936:I946" si="94">(H936+G936)/100*2.2</f>
        <v>2.3155000000000001</v>
      </c>
      <c r="J936" s="36">
        <v>2.7E-2</v>
      </c>
      <c r="K936" s="34">
        <f>G936+H936+I936+J936</f>
        <v>107.5925</v>
      </c>
      <c r="L936" s="84">
        <v>244</v>
      </c>
      <c r="M936" s="84">
        <f>L936*0.78</f>
        <v>190.32</v>
      </c>
      <c r="N936" s="84">
        <f>M936-K936</f>
        <v>82.727499999999992</v>
      </c>
      <c r="O936" s="84">
        <f>N936*E936</f>
        <v>82727.499999999985</v>
      </c>
      <c r="P936" s="80">
        <f>(M936-K936)/M936*100</f>
        <v>43.467580916351409</v>
      </c>
      <c r="Q936" s="50"/>
      <c r="R936" s="45" t="e">
        <f t="shared" ref="R936:R958" si="95">(Q936-K936)/Q936</f>
        <v>#DIV/0!</v>
      </c>
      <c r="S936" s="46"/>
      <c r="T936" s="46"/>
      <c r="U936" s="46"/>
      <c r="V936" s="46"/>
      <c r="AC936" s="103">
        <f>F936*E936</f>
        <v>4000</v>
      </c>
    </row>
    <row r="937" spans="1:29" ht="126" customHeight="1">
      <c r="A937" s="36" t="s">
        <v>227</v>
      </c>
      <c r="B937" s="28" t="s">
        <v>249</v>
      </c>
      <c r="C937" s="27"/>
      <c r="D937" s="27"/>
      <c r="E937" s="29">
        <v>1000</v>
      </c>
      <c r="F937" s="43">
        <v>3.75</v>
      </c>
      <c r="G937" s="305">
        <f t="shared" ref="G937:G958" si="96">F937*26</f>
        <v>97.5</v>
      </c>
      <c r="H937" s="39">
        <v>1.25</v>
      </c>
      <c r="I937" s="35">
        <f t="shared" si="94"/>
        <v>2.1725000000000003</v>
      </c>
      <c r="J937" s="36">
        <v>2.7E-2</v>
      </c>
      <c r="K937" s="34">
        <f t="shared" ref="K937:K958" si="97">G937+H937+I937+J937</f>
        <v>100.9495</v>
      </c>
      <c r="L937" s="84">
        <v>233</v>
      </c>
      <c r="M937" s="84">
        <f t="shared" ref="M937:M958" si="98">L937*0.78</f>
        <v>181.74</v>
      </c>
      <c r="N937" s="84">
        <f t="shared" ref="N937:N958" si="99">M937-K937</f>
        <v>80.790500000000009</v>
      </c>
      <c r="O937" s="84">
        <f t="shared" ref="O937:O958" si="100">N937*E937</f>
        <v>80790.500000000015</v>
      </c>
      <c r="P937" s="80">
        <f t="shared" ref="P937:P957" si="101">(M937-K937)/M937*100</f>
        <v>44.453890172774294</v>
      </c>
      <c r="Q937" s="50">
        <f t="shared" ref="Q937:Q958" si="102">K937*1.53</f>
        <v>154.45273499999999</v>
      </c>
      <c r="R937" s="45">
        <f t="shared" si="95"/>
        <v>0.34640522875816987</v>
      </c>
      <c r="S937" s="46"/>
      <c r="T937" s="46"/>
      <c r="U937" s="46"/>
      <c r="V937" s="46"/>
      <c r="AC937" s="103">
        <f t="shared" ref="AC937:AC958" si="103">F937*E937</f>
        <v>3750</v>
      </c>
    </row>
    <row r="938" spans="1:29" ht="109.5" customHeight="1">
      <c r="A938" s="36" t="s">
        <v>228</v>
      </c>
      <c r="B938" s="28" t="s">
        <v>250</v>
      </c>
      <c r="C938" s="27"/>
      <c r="D938" s="26"/>
      <c r="E938" s="29">
        <v>1000</v>
      </c>
      <c r="F938" s="43">
        <v>2.02</v>
      </c>
      <c r="G938" s="305">
        <f t="shared" si="96"/>
        <v>52.52</v>
      </c>
      <c r="H938" s="39">
        <v>1.25</v>
      </c>
      <c r="I938" s="35">
        <f t="shared" si="94"/>
        <v>1.1829400000000003</v>
      </c>
      <c r="J938" s="36">
        <v>2.7E-2</v>
      </c>
      <c r="K938" s="34">
        <f t="shared" si="97"/>
        <v>54.979940000000006</v>
      </c>
      <c r="L938" s="84">
        <v>131</v>
      </c>
      <c r="M938" s="84">
        <f t="shared" si="98"/>
        <v>102.18</v>
      </c>
      <c r="N938" s="84">
        <f t="shared" si="99"/>
        <v>47.200060000000001</v>
      </c>
      <c r="O938" s="84">
        <f t="shared" si="100"/>
        <v>47200.06</v>
      </c>
      <c r="P938" s="80">
        <f t="shared" si="101"/>
        <v>46.193051477784294</v>
      </c>
      <c r="Q938" s="50">
        <f t="shared" si="102"/>
        <v>84.119308200000006</v>
      </c>
      <c r="R938" s="45">
        <f t="shared" si="95"/>
        <v>0.34640522875816993</v>
      </c>
      <c r="S938" s="46"/>
      <c r="T938" s="46"/>
      <c r="U938" s="46"/>
      <c r="V938" s="46"/>
      <c r="AC938" s="103">
        <f t="shared" si="103"/>
        <v>2020</v>
      </c>
    </row>
    <row r="939" spans="1:29" ht="109.5" customHeight="1">
      <c r="A939" s="36" t="s">
        <v>229</v>
      </c>
      <c r="B939" s="30" t="s">
        <v>251</v>
      </c>
      <c r="C939" s="27"/>
      <c r="D939" s="26"/>
      <c r="E939" s="29">
        <v>1000</v>
      </c>
      <c r="F939" s="43">
        <v>2.2200000000000002</v>
      </c>
      <c r="G939" s="305">
        <f t="shared" si="96"/>
        <v>57.720000000000006</v>
      </c>
      <c r="H939" s="39">
        <v>1.25</v>
      </c>
      <c r="I939" s="35">
        <f t="shared" si="94"/>
        <v>1.2973400000000004</v>
      </c>
      <c r="J939" s="36">
        <v>2.7E-2</v>
      </c>
      <c r="K939" s="34">
        <f t="shared" si="97"/>
        <v>60.294340000000005</v>
      </c>
      <c r="L939" s="84">
        <v>142</v>
      </c>
      <c r="M939" s="84">
        <f t="shared" si="98"/>
        <v>110.76</v>
      </c>
      <c r="N939" s="84">
        <f t="shared" si="99"/>
        <v>50.46566</v>
      </c>
      <c r="O939" s="84">
        <f t="shared" si="100"/>
        <v>50465.659999999996</v>
      </c>
      <c r="P939" s="80">
        <f t="shared" si="101"/>
        <v>45.563073311664859</v>
      </c>
      <c r="Q939" s="50">
        <f t="shared" si="102"/>
        <v>92.250340200000011</v>
      </c>
      <c r="R939" s="45">
        <f t="shared" si="95"/>
        <v>0.34640522875816993</v>
      </c>
      <c r="S939" s="46"/>
      <c r="T939" s="46"/>
      <c r="U939" s="46"/>
      <c r="V939" s="46"/>
      <c r="AC939" s="103">
        <f t="shared" si="103"/>
        <v>2220</v>
      </c>
    </row>
    <row r="940" spans="1:29" ht="130.5" customHeight="1">
      <c r="A940" s="36" t="s">
        <v>230</v>
      </c>
      <c r="B940" s="28" t="s">
        <v>252</v>
      </c>
      <c r="C940" s="27"/>
      <c r="D940" s="26"/>
      <c r="E940" s="29">
        <v>1000</v>
      </c>
      <c r="F940" s="43">
        <v>1.33</v>
      </c>
      <c r="G940" s="305">
        <f t="shared" si="96"/>
        <v>34.58</v>
      </c>
      <c r="H940" s="39">
        <v>1.25</v>
      </c>
      <c r="I940" s="35">
        <f t="shared" si="94"/>
        <v>0.78826000000000007</v>
      </c>
      <c r="J940" s="36">
        <v>2.7E-2</v>
      </c>
      <c r="K940" s="34">
        <f t="shared" si="97"/>
        <v>36.64526</v>
      </c>
      <c r="L940" s="84">
        <v>77</v>
      </c>
      <c r="M940" s="84">
        <f t="shared" si="98"/>
        <v>60.06</v>
      </c>
      <c r="N940" s="84">
        <f t="shared" si="99"/>
        <v>23.414740000000002</v>
      </c>
      <c r="O940" s="84">
        <f t="shared" si="100"/>
        <v>23414.74</v>
      </c>
      <c r="P940" s="80">
        <f t="shared" si="101"/>
        <v>38.985581085581089</v>
      </c>
      <c r="Q940" s="50">
        <f t="shared" si="102"/>
        <v>56.067247800000004</v>
      </c>
      <c r="R940" s="45">
        <f t="shared" si="95"/>
        <v>0.34640522875816998</v>
      </c>
      <c r="S940" s="46"/>
      <c r="T940" s="46"/>
      <c r="U940" s="46"/>
      <c r="V940" s="46"/>
      <c r="AC940" s="103">
        <f t="shared" si="103"/>
        <v>1330</v>
      </c>
    </row>
    <row r="941" spans="1:29" ht="123" customHeight="1">
      <c r="A941" s="36" t="s">
        <v>231</v>
      </c>
      <c r="B941" s="30" t="s">
        <v>253</v>
      </c>
      <c r="C941" s="27"/>
      <c r="D941" s="26"/>
      <c r="E941" s="29">
        <v>3000</v>
      </c>
      <c r="F941" s="43">
        <v>1.43</v>
      </c>
      <c r="G941" s="305">
        <f t="shared" si="96"/>
        <v>37.18</v>
      </c>
      <c r="H941" s="39">
        <v>1.25</v>
      </c>
      <c r="I941" s="35">
        <f t="shared" si="94"/>
        <v>0.84545999999999999</v>
      </c>
      <c r="J941" s="36">
        <v>2.7E-2</v>
      </c>
      <c r="K941" s="34">
        <f t="shared" si="97"/>
        <v>39.302460000000004</v>
      </c>
      <c r="L941" s="84">
        <v>87</v>
      </c>
      <c r="M941" s="84">
        <f t="shared" si="98"/>
        <v>67.86</v>
      </c>
      <c r="N941" s="84">
        <f t="shared" si="99"/>
        <v>28.557539999999996</v>
      </c>
      <c r="O941" s="84">
        <f t="shared" si="100"/>
        <v>85672.619999999981</v>
      </c>
      <c r="P941" s="80">
        <f t="shared" si="101"/>
        <v>42.083023872679036</v>
      </c>
      <c r="Q941" s="50">
        <f t="shared" si="102"/>
        <v>60.132763800000006</v>
      </c>
      <c r="R941" s="45">
        <f t="shared" si="95"/>
        <v>0.34640522875816993</v>
      </c>
      <c r="S941" s="46"/>
      <c r="T941" s="46"/>
      <c r="U941" s="46"/>
      <c r="V941" s="46"/>
      <c r="AC941" s="103">
        <f t="shared" si="103"/>
        <v>4290</v>
      </c>
    </row>
    <row r="942" spans="1:29" ht="120.75" customHeight="1">
      <c r="A942" s="36" t="s">
        <v>232</v>
      </c>
      <c r="B942" s="28" t="s">
        <v>254</v>
      </c>
      <c r="C942" s="27"/>
      <c r="D942" s="26"/>
      <c r="E942" s="29">
        <v>1000</v>
      </c>
      <c r="F942" s="43">
        <v>2.39</v>
      </c>
      <c r="G942" s="305">
        <f t="shared" si="96"/>
        <v>62.14</v>
      </c>
      <c r="H942" s="39">
        <v>1.25</v>
      </c>
      <c r="I942" s="35">
        <f t="shared" si="94"/>
        <v>1.3945800000000002</v>
      </c>
      <c r="J942" s="36">
        <v>4.4999999999999998E-2</v>
      </c>
      <c r="K942" s="34">
        <f t="shared" si="97"/>
        <v>64.829580000000007</v>
      </c>
      <c r="L942" s="84">
        <v>142</v>
      </c>
      <c r="M942" s="84">
        <f t="shared" si="98"/>
        <v>110.76</v>
      </c>
      <c r="N942" s="84">
        <f t="shared" si="99"/>
        <v>45.930419999999998</v>
      </c>
      <c r="O942" s="84">
        <f t="shared" si="100"/>
        <v>45930.42</v>
      </c>
      <c r="P942" s="80">
        <f t="shared" si="101"/>
        <v>41.468418201516791</v>
      </c>
      <c r="Q942" s="50">
        <f t="shared" si="102"/>
        <v>99.189257400000017</v>
      </c>
      <c r="R942" s="45">
        <f t="shared" si="95"/>
        <v>0.34640522875816998</v>
      </c>
      <c r="S942" s="46"/>
      <c r="T942" s="46"/>
      <c r="U942" s="46"/>
      <c r="V942" s="46"/>
      <c r="AC942" s="103">
        <f t="shared" si="103"/>
        <v>2390</v>
      </c>
    </row>
    <row r="943" spans="1:29" ht="135.75" customHeight="1">
      <c r="A943" s="36" t="s">
        <v>233</v>
      </c>
      <c r="B943" s="28" t="s">
        <v>255</v>
      </c>
      <c r="C943" s="27"/>
      <c r="D943" s="26"/>
      <c r="E943" s="29">
        <v>1000</v>
      </c>
      <c r="F943" s="43">
        <v>2.4300000000000002</v>
      </c>
      <c r="G943" s="305">
        <f t="shared" si="96"/>
        <v>63.180000000000007</v>
      </c>
      <c r="H943" s="39">
        <v>1.25</v>
      </c>
      <c r="I943" s="35">
        <f t="shared" si="94"/>
        <v>1.4174600000000004</v>
      </c>
      <c r="J943" s="36">
        <v>2.7E-2</v>
      </c>
      <c r="K943" s="34">
        <f t="shared" si="97"/>
        <v>65.874460000000013</v>
      </c>
      <c r="L943" s="84">
        <v>145</v>
      </c>
      <c r="M943" s="84">
        <f t="shared" si="98"/>
        <v>113.10000000000001</v>
      </c>
      <c r="N943" s="84">
        <f t="shared" si="99"/>
        <v>47.225539999999995</v>
      </c>
      <c r="O943" s="84">
        <f t="shared" si="100"/>
        <v>47225.539999999994</v>
      </c>
      <c r="P943" s="80">
        <f t="shared" si="101"/>
        <v>41.755561450044198</v>
      </c>
      <c r="Q943" s="50">
        <f t="shared" si="102"/>
        <v>100.78792380000002</v>
      </c>
      <c r="R943" s="45">
        <f t="shared" si="95"/>
        <v>0.34640522875816993</v>
      </c>
      <c r="S943" s="46"/>
      <c r="T943" s="46"/>
      <c r="U943" s="46"/>
      <c r="V943" s="46"/>
      <c r="AC943" s="103">
        <f t="shared" si="103"/>
        <v>2430</v>
      </c>
    </row>
    <row r="944" spans="1:29" ht="101.25" customHeight="1">
      <c r="A944" s="36" t="s">
        <v>234</v>
      </c>
      <c r="B944" s="30" t="s">
        <v>256</v>
      </c>
      <c r="C944" s="27"/>
      <c r="D944" s="26"/>
      <c r="E944" s="29">
        <v>1000</v>
      </c>
      <c r="F944" s="43">
        <v>1.5</v>
      </c>
      <c r="G944" s="305">
        <f t="shared" si="96"/>
        <v>39</v>
      </c>
      <c r="H944" s="39">
        <v>1.25</v>
      </c>
      <c r="I944" s="35">
        <f t="shared" si="94"/>
        <v>0.88550000000000018</v>
      </c>
      <c r="J944" s="36">
        <v>2.7E-2</v>
      </c>
      <c r="K944" s="34">
        <f t="shared" si="97"/>
        <v>41.162500000000001</v>
      </c>
      <c r="L944" s="84">
        <v>88</v>
      </c>
      <c r="M944" s="84">
        <f t="shared" si="98"/>
        <v>68.64</v>
      </c>
      <c r="N944" s="84">
        <f t="shared" si="99"/>
        <v>27.477499999999999</v>
      </c>
      <c r="O944" s="84">
        <f t="shared" si="100"/>
        <v>27477.5</v>
      </c>
      <c r="P944" s="80">
        <f t="shared" si="101"/>
        <v>40.031322843822842</v>
      </c>
      <c r="Q944" s="50">
        <f t="shared" si="102"/>
        <v>62.978625000000001</v>
      </c>
      <c r="R944" s="45">
        <f t="shared" si="95"/>
        <v>0.34640522875816993</v>
      </c>
      <c r="S944" s="46"/>
      <c r="T944" s="46"/>
      <c r="U944" s="46"/>
      <c r="V944" s="46"/>
      <c r="AC944" s="103">
        <f t="shared" si="103"/>
        <v>1500</v>
      </c>
    </row>
    <row r="945" spans="1:29" ht="212.25" customHeight="1">
      <c r="A945" s="36" t="s">
        <v>235</v>
      </c>
      <c r="B945" s="31" t="s">
        <v>257</v>
      </c>
      <c r="C945" s="27"/>
      <c r="D945" s="26"/>
      <c r="E945" s="29">
        <v>1000</v>
      </c>
      <c r="F945" s="43">
        <v>3.38</v>
      </c>
      <c r="G945" s="305">
        <f t="shared" si="96"/>
        <v>87.88</v>
      </c>
      <c r="H945" s="39">
        <v>1.25</v>
      </c>
      <c r="I945" s="35">
        <f t="shared" si="94"/>
        <v>1.96086</v>
      </c>
      <c r="J945" s="36">
        <v>4.4999999999999998E-2</v>
      </c>
      <c r="K945" s="34">
        <f t="shared" si="97"/>
        <v>91.135859999999994</v>
      </c>
      <c r="L945" s="84">
        <v>212</v>
      </c>
      <c r="M945" s="84">
        <f t="shared" si="98"/>
        <v>165.36</v>
      </c>
      <c r="N945" s="84">
        <f t="shared" si="99"/>
        <v>74.22414000000002</v>
      </c>
      <c r="O945" s="84">
        <f t="shared" si="100"/>
        <v>74224.140000000014</v>
      </c>
      <c r="P945" s="80">
        <f t="shared" si="101"/>
        <v>44.886393323657479</v>
      </c>
      <c r="Q945" s="50">
        <f t="shared" si="102"/>
        <v>139.4378658</v>
      </c>
      <c r="R945" s="45">
        <f t="shared" si="95"/>
        <v>0.34640522875816998</v>
      </c>
      <c r="S945" s="46"/>
      <c r="T945" s="46"/>
      <c r="U945" s="46"/>
      <c r="V945" s="46"/>
      <c r="AC945" s="103">
        <f t="shared" si="103"/>
        <v>3380</v>
      </c>
    </row>
    <row r="946" spans="1:29" ht="126" customHeight="1">
      <c r="A946" s="44" t="s">
        <v>236</v>
      </c>
      <c r="B946" s="28" t="s">
        <v>258</v>
      </c>
      <c r="C946" s="27"/>
      <c r="D946" s="26"/>
      <c r="E946" s="29">
        <v>1000</v>
      </c>
      <c r="F946" s="43">
        <v>1.48</v>
      </c>
      <c r="G946" s="305">
        <f t="shared" si="96"/>
        <v>38.479999999999997</v>
      </c>
      <c r="H946" s="39">
        <f>2500/50000*25</f>
        <v>1.25</v>
      </c>
      <c r="I946" s="35">
        <f t="shared" si="94"/>
        <v>0.87406000000000006</v>
      </c>
      <c r="J946" s="36">
        <v>4.4999999999999998E-2</v>
      </c>
      <c r="K946" s="34">
        <f t="shared" si="97"/>
        <v>40.649059999999999</v>
      </c>
      <c r="L946" s="84">
        <v>89</v>
      </c>
      <c r="M946" s="84">
        <f t="shared" si="98"/>
        <v>69.42</v>
      </c>
      <c r="N946" s="84">
        <f t="shared" si="99"/>
        <v>28.770940000000003</v>
      </c>
      <c r="O946" s="84">
        <f t="shared" si="100"/>
        <v>28770.940000000002</v>
      </c>
      <c r="P946" s="80">
        <f t="shared" si="101"/>
        <v>41.444742149236532</v>
      </c>
      <c r="Q946" s="50">
        <f t="shared" si="102"/>
        <v>62.193061800000002</v>
      </c>
      <c r="R946" s="45">
        <f t="shared" si="95"/>
        <v>0.34640522875816998</v>
      </c>
      <c r="S946" s="46"/>
      <c r="T946" s="46"/>
      <c r="U946" s="46"/>
      <c r="V946" s="46"/>
      <c r="AC946" s="103">
        <f t="shared" si="103"/>
        <v>1480</v>
      </c>
    </row>
    <row r="947" spans="1:29" ht="127.5" customHeight="1">
      <c r="A947" s="36" t="s">
        <v>237</v>
      </c>
      <c r="B947" s="30" t="s">
        <v>259</v>
      </c>
      <c r="C947" s="27"/>
      <c r="D947" s="26"/>
      <c r="E947" s="29">
        <v>1000</v>
      </c>
      <c r="F947" s="43">
        <v>2.09</v>
      </c>
      <c r="G947" s="305">
        <f t="shared" si="96"/>
        <v>54.339999999999996</v>
      </c>
      <c r="H947" s="39">
        <v>1.25</v>
      </c>
      <c r="I947" s="35">
        <f t="shared" ref="I947:I949" si="104">(H947+G947)/100*2.2</f>
        <v>1.22298</v>
      </c>
      <c r="J947" s="36">
        <v>4.4999999999999998E-2</v>
      </c>
      <c r="K947" s="34">
        <f t="shared" si="97"/>
        <v>56.857979999999998</v>
      </c>
      <c r="L947" s="84">
        <v>116</v>
      </c>
      <c r="M947" s="84">
        <f t="shared" si="98"/>
        <v>90.48</v>
      </c>
      <c r="N947" s="84">
        <f t="shared" si="99"/>
        <v>33.622020000000006</v>
      </c>
      <c r="O947" s="84">
        <f t="shared" si="100"/>
        <v>33622.020000000004</v>
      </c>
      <c r="P947" s="80">
        <f t="shared" si="101"/>
        <v>37.159615384615392</v>
      </c>
      <c r="Q947" s="50">
        <f t="shared" si="102"/>
        <v>86.992709399999995</v>
      </c>
      <c r="R947" s="45">
        <f t="shared" si="95"/>
        <v>0.34640522875816993</v>
      </c>
      <c r="S947" s="46"/>
      <c r="T947" s="46"/>
      <c r="U947" s="46"/>
      <c r="V947" s="46"/>
      <c r="AC947" s="103">
        <f t="shared" si="103"/>
        <v>2090</v>
      </c>
    </row>
    <row r="948" spans="1:29" ht="110.25" customHeight="1">
      <c r="A948" s="36" t="s">
        <v>238</v>
      </c>
      <c r="B948" s="30" t="s">
        <v>260</v>
      </c>
      <c r="C948" s="27"/>
      <c r="D948" s="26"/>
      <c r="E948" s="29">
        <v>1000</v>
      </c>
      <c r="F948" s="43">
        <v>1.58</v>
      </c>
      <c r="G948" s="305">
        <f t="shared" si="96"/>
        <v>41.08</v>
      </c>
      <c r="H948" s="39">
        <v>1.25</v>
      </c>
      <c r="I948" s="35">
        <f t="shared" si="104"/>
        <v>0.93126000000000009</v>
      </c>
      <c r="J948" s="36">
        <v>2.7E-2</v>
      </c>
      <c r="K948" s="34">
        <f t="shared" si="97"/>
        <v>43.288260000000001</v>
      </c>
      <c r="L948" s="84">
        <v>98</v>
      </c>
      <c r="M948" s="84">
        <f t="shared" si="98"/>
        <v>76.44</v>
      </c>
      <c r="N948" s="84">
        <f t="shared" si="99"/>
        <v>33.151739999999997</v>
      </c>
      <c r="O948" s="84">
        <f t="shared" si="100"/>
        <v>33151.74</v>
      </c>
      <c r="P948" s="80">
        <f t="shared" si="101"/>
        <v>43.369623233908946</v>
      </c>
      <c r="Q948" s="50">
        <f t="shared" si="102"/>
        <v>66.231037799999996</v>
      </c>
      <c r="R948" s="45">
        <f t="shared" si="95"/>
        <v>0.34640522875816987</v>
      </c>
      <c r="S948" s="46"/>
      <c r="T948" s="46"/>
      <c r="U948" s="46"/>
      <c r="V948" s="46"/>
      <c r="AC948" s="103">
        <f t="shared" si="103"/>
        <v>1580</v>
      </c>
    </row>
    <row r="949" spans="1:29" ht="146.25" customHeight="1">
      <c r="A949" s="36" t="s">
        <v>239</v>
      </c>
      <c r="B949" s="28" t="s">
        <v>261</v>
      </c>
      <c r="C949" s="27"/>
      <c r="D949" s="26"/>
      <c r="E949" s="29">
        <v>1000</v>
      </c>
      <c r="F949" s="43">
        <v>1.38</v>
      </c>
      <c r="G949" s="305">
        <f t="shared" si="96"/>
        <v>35.879999999999995</v>
      </c>
      <c r="H949" s="39">
        <v>1.25</v>
      </c>
      <c r="I949" s="35">
        <f t="shared" si="104"/>
        <v>0.81686000000000003</v>
      </c>
      <c r="J949" s="36">
        <v>2.7E-2</v>
      </c>
      <c r="K949" s="34">
        <f t="shared" si="97"/>
        <v>37.973859999999995</v>
      </c>
      <c r="L949" s="84">
        <v>81</v>
      </c>
      <c r="M949" s="84">
        <f t="shared" si="98"/>
        <v>63.18</v>
      </c>
      <c r="N949" s="84">
        <f t="shared" si="99"/>
        <v>25.206140000000005</v>
      </c>
      <c r="O949" s="84">
        <f t="shared" si="100"/>
        <v>25206.140000000007</v>
      </c>
      <c r="P949" s="80">
        <f t="shared" si="101"/>
        <v>39.895758151313714</v>
      </c>
      <c r="Q949" s="50">
        <f t="shared" si="102"/>
        <v>58.100005799999991</v>
      </c>
      <c r="R949" s="45">
        <f t="shared" si="95"/>
        <v>0.34640522875816993</v>
      </c>
      <c r="S949" s="46"/>
      <c r="T949" s="46"/>
      <c r="U949" s="46"/>
      <c r="V949" s="46"/>
      <c r="AC949" s="103">
        <f t="shared" si="103"/>
        <v>1380</v>
      </c>
    </row>
    <row r="950" spans="1:29" ht="111" customHeight="1">
      <c r="A950" s="36" t="s">
        <v>240</v>
      </c>
      <c r="B950" s="28" t="s">
        <v>262</v>
      </c>
      <c r="C950" s="27"/>
      <c r="D950" s="26"/>
      <c r="E950" s="29">
        <v>1000</v>
      </c>
      <c r="F950" s="43">
        <v>1.31</v>
      </c>
      <c r="G950" s="305">
        <f t="shared" si="96"/>
        <v>34.06</v>
      </c>
      <c r="H950" s="39">
        <v>1.25</v>
      </c>
      <c r="I950" s="35">
        <f>(H950+G950)/100*2.2</f>
        <v>0.77682000000000007</v>
      </c>
      <c r="J950" s="36">
        <v>2.7E-2</v>
      </c>
      <c r="K950" s="34">
        <f t="shared" si="97"/>
        <v>36.113820000000004</v>
      </c>
      <c r="L950" s="84">
        <v>81</v>
      </c>
      <c r="M950" s="84">
        <f t="shared" si="98"/>
        <v>63.18</v>
      </c>
      <c r="N950" s="84">
        <f t="shared" si="99"/>
        <v>27.066179999999996</v>
      </c>
      <c r="O950" s="84">
        <f t="shared" si="100"/>
        <v>27066.179999999997</v>
      </c>
      <c r="P950" s="80">
        <f t="shared" si="101"/>
        <v>42.839791073124402</v>
      </c>
      <c r="Q950" s="50">
        <f t="shared" si="102"/>
        <v>55.254144600000004</v>
      </c>
      <c r="R950" s="45">
        <f t="shared" si="95"/>
        <v>0.34640522875816993</v>
      </c>
      <c r="S950" s="46"/>
      <c r="T950" s="46"/>
      <c r="U950" s="46"/>
      <c r="V950" s="46"/>
      <c r="AC950" s="103">
        <f t="shared" si="103"/>
        <v>1310</v>
      </c>
    </row>
    <row r="951" spans="1:29" ht="101.25" customHeight="1">
      <c r="A951" s="36" t="s">
        <v>241</v>
      </c>
      <c r="B951" s="28" t="s">
        <v>263</v>
      </c>
      <c r="C951" s="27"/>
      <c r="D951" s="26"/>
      <c r="E951" s="29">
        <v>1300</v>
      </c>
      <c r="F951" s="43">
        <v>1.69</v>
      </c>
      <c r="G951" s="305">
        <f t="shared" si="96"/>
        <v>43.94</v>
      </c>
      <c r="H951" s="39">
        <v>1.25</v>
      </c>
      <c r="I951" s="35">
        <f>(H951+G951)/100*2.2</f>
        <v>0.99418000000000006</v>
      </c>
      <c r="J951" s="36">
        <v>2.7E-2</v>
      </c>
      <c r="K951" s="34">
        <f t="shared" si="97"/>
        <v>46.211179999999999</v>
      </c>
      <c r="L951" s="84">
        <v>97</v>
      </c>
      <c r="M951" s="84">
        <f t="shared" si="98"/>
        <v>75.66</v>
      </c>
      <c r="N951" s="84">
        <f t="shared" si="99"/>
        <v>29.448819999999998</v>
      </c>
      <c r="O951" s="84">
        <f t="shared" si="100"/>
        <v>38283.466</v>
      </c>
      <c r="P951" s="80">
        <f t="shared" si="101"/>
        <v>38.922574676182926</v>
      </c>
      <c r="Q951" s="50">
        <f t="shared" si="102"/>
        <v>70.703105399999998</v>
      </c>
      <c r="R951" s="45">
        <f t="shared" si="95"/>
        <v>0.34640522875816993</v>
      </c>
      <c r="S951" s="46"/>
      <c r="T951" s="46"/>
      <c r="U951" s="46"/>
      <c r="V951" s="46"/>
      <c r="AC951" s="103">
        <f t="shared" si="103"/>
        <v>2197</v>
      </c>
    </row>
    <row r="952" spans="1:29" ht="164.25" customHeight="1">
      <c r="A952" s="36" t="s">
        <v>242</v>
      </c>
      <c r="B952" s="28" t="s">
        <v>264</v>
      </c>
      <c r="C952" s="27"/>
      <c r="D952" s="26"/>
      <c r="E952" s="29">
        <v>1200</v>
      </c>
      <c r="F952" s="43">
        <v>1.27</v>
      </c>
      <c r="G952" s="305">
        <f t="shared" si="96"/>
        <v>33.020000000000003</v>
      </c>
      <c r="H952" s="39">
        <v>1.25</v>
      </c>
      <c r="I952" s="35">
        <f>(H952+G952)/100*2.2</f>
        <v>0.75394000000000005</v>
      </c>
      <c r="J952" s="36">
        <v>2.7E-2</v>
      </c>
      <c r="K952" s="34">
        <f t="shared" si="97"/>
        <v>35.050940000000004</v>
      </c>
      <c r="L952" s="84">
        <v>79</v>
      </c>
      <c r="M952" s="84">
        <f t="shared" si="98"/>
        <v>61.620000000000005</v>
      </c>
      <c r="N952" s="84">
        <f t="shared" si="99"/>
        <v>26.56906</v>
      </c>
      <c r="O952" s="84">
        <f t="shared" si="100"/>
        <v>31882.871999999999</v>
      </c>
      <c r="P952" s="80">
        <f t="shared" si="101"/>
        <v>43.117591691009409</v>
      </c>
      <c r="Q952" s="50">
        <f t="shared" si="102"/>
        <v>53.62793820000001</v>
      </c>
      <c r="R952" s="45">
        <f t="shared" si="95"/>
        <v>0.34640522875816998</v>
      </c>
      <c r="S952" s="46"/>
      <c r="T952" s="46"/>
      <c r="U952" s="46"/>
      <c r="V952" s="46"/>
      <c r="AC952" s="103">
        <f t="shared" si="103"/>
        <v>1524</v>
      </c>
    </row>
    <row r="953" spans="1:29" ht="141.75" customHeight="1">
      <c r="A953" s="36" t="s">
        <v>243</v>
      </c>
      <c r="B953" s="28" t="s">
        <v>265</v>
      </c>
      <c r="C953" s="27"/>
      <c r="D953" s="26"/>
      <c r="E953" s="29">
        <v>1000</v>
      </c>
      <c r="F953" s="43">
        <v>1.29</v>
      </c>
      <c r="G953" s="305">
        <f t="shared" si="96"/>
        <v>33.54</v>
      </c>
      <c r="H953" s="39">
        <f>2500/50000*25</f>
        <v>1.25</v>
      </c>
      <c r="I953" s="35">
        <f>(H953+G953)/100*2.2</f>
        <v>0.76538000000000006</v>
      </c>
      <c r="J953" s="36">
        <v>2.7E-2</v>
      </c>
      <c r="K953" s="34">
        <f t="shared" si="97"/>
        <v>35.582380000000001</v>
      </c>
      <c r="L953" s="84">
        <v>81</v>
      </c>
      <c r="M953" s="84">
        <f t="shared" si="98"/>
        <v>63.18</v>
      </c>
      <c r="N953" s="84">
        <f t="shared" si="99"/>
        <v>27.597619999999999</v>
      </c>
      <c r="O953" s="84">
        <f t="shared" si="100"/>
        <v>27597.62</v>
      </c>
      <c r="P953" s="80">
        <f t="shared" si="101"/>
        <v>43.680943336498892</v>
      </c>
      <c r="Q953" s="50">
        <f t="shared" si="102"/>
        <v>54.441041400000003</v>
      </c>
      <c r="R953" s="45">
        <f t="shared" si="95"/>
        <v>0.34640522875816998</v>
      </c>
      <c r="S953" s="46"/>
      <c r="T953" s="46"/>
      <c r="U953" s="46"/>
      <c r="V953" s="46"/>
      <c r="AC953" s="103">
        <f t="shared" si="103"/>
        <v>1290</v>
      </c>
    </row>
    <row r="954" spans="1:29" ht="122.25" customHeight="1">
      <c r="A954" s="36" t="s">
        <v>244</v>
      </c>
      <c r="B954" s="28" t="s">
        <v>266</v>
      </c>
      <c r="C954" s="27"/>
      <c r="D954" s="26"/>
      <c r="E954" s="29">
        <v>1000</v>
      </c>
      <c r="F954" s="43">
        <v>1.17</v>
      </c>
      <c r="G954" s="305">
        <f t="shared" si="96"/>
        <v>30.419999999999998</v>
      </c>
      <c r="H954" s="39">
        <f t="shared" ref="H954:H956" si="105">2500/50000*25</f>
        <v>1.25</v>
      </c>
      <c r="I954" s="35">
        <f t="shared" ref="I954" si="106">(H954+G954)/100*2.2</f>
        <v>0.69674000000000003</v>
      </c>
      <c r="J954" s="36">
        <v>2.7E-2</v>
      </c>
      <c r="K954" s="34">
        <f t="shared" si="97"/>
        <v>32.393740000000001</v>
      </c>
      <c r="L954" s="84">
        <v>81</v>
      </c>
      <c r="M954" s="84">
        <f t="shared" si="98"/>
        <v>63.18</v>
      </c>
      <c r="N954" s="84">
        <f t="shared" si="99"/>
        <v>30.786259999999999</v>
      </c>
      <c r="O954" s="84">
        <f t="shared" si="100"/>
        <v>30786.26</v>
      </c>
      <c r="P954" s="80">
        <f t="shared" si="101"/>
        <v>48.727856916745807</v>
      </c>
      <c r="Q954" s="50">
        <f t="shared" si="102"/>
        <v>49.5624222</v>
      </c>
      <c r="R954" s="45">
        <f t="shared" si="95"/>
        <v>0.34640522875816993</v>
      </c>
      <c r="S954" s="46"/>
      <c r="T954" s="46"/>
      <c r="U954" s="46"/>
      <c r="V954" s="46"/>
      <c r="AC954" s="103">
        <f t="shared" si="103"/>
        <v>1170</v>
      </c>
    </row>
    <row r="955" spans="1:29" ht="119.25" customHeight="1">
      <c r="A955" s="36" t="s">
        <v>245</v>
      </c>
      <c r="B955" s="28" t="s">
        <v>267</v>
      </c>
      <c r="C955" s="27"/>
      <c r="D955" s="26"/>
      <c r="E955" s="29">
        <v>1000</v>
      </c>
      <c r="F955" s="43">
        <v>1.1599999999999999</v>
      </c>
      <c r="G955" s="305">
        <f t="shared" si="96"/>
        <v>30.159999999999997</v>
      </c>
      <c r="H955" s="39">
        <f t="shared" si="105"/>
        <v>1.25</v>
      </c>
      <c r="I955" s="35">
        <f>(H955+G955)/100*2.2</f>
        <v>0.69102000000000008</v>
      </c>
      <c r="J955" s="36">
        <v>2.7E-2</v>
      </c>
      <c r="K955" s="34">
        <f t="shared" si="97"/>
        <v>32.128019999999999</v>
      </c>
      <c r="L955" s="84">
        <v>81</v>
      </c>
      <c r="M955" s="84">
        <f t="shared" si="98"/>
        <v>63.18</v>
      </c>
      <c r="N955" s="84">
        <f t="shared" si="99"/>
        <v>31.05198</v>
      </c>
      <c r="O955" s="84">
        <f t="shared" si="100"/>
        <v>31051.98</v>
      </c>
      <c r="P955" s="80">
        <f t="shared" si="101"/>
        <v>49.148433048433048</v>
      </c>
      <c r="Q955" s="50">
        <f t="shared" si="102"/>
        <v>49.1558706</v>
      </c>
      <c r="R955" s="45">
        <f t="shared" si="95"/>
        <v>0.34640522875816993</v>
      </c>
      <c r="S955" s="46"/>
      <c r="T955" s="46"/>
      <c r="U955" s="46"/>
      <c r="V955" s="46"/>
      <c r="AC955" s="103">
        <f t="shared" si="103"/>
        <v>1160</v>
      </c>
    </row>
    <row r="956" spans="1:29" ht="119.25" customHeight="1">
      <c r="A956" s="36" t="s">
        <v>246</v>
      </c>
      <c r="B956" s="28" t="s">
        <v>268</v>
      </c>
      <c r="C956" s="27"/>
      <c r="D956" s="26"/>
      <c r="E956" s="29">
        <v>1000</v>
      </c>
      <c r="F956" s="43">
        <v>1.28</v>
      </c>
      <c r="G956" s="305">
        <f t="shared" si="96"/>
        <v>33.28</v>
      </c>
      <c r="H956" s="39">
        <f t="shared" si="105"/>
        <v>1.25</v>
      </c>
      <c r="I956" s="35">
        <f t="shared" ref="I956" si="107">(H956+G956)/100*2.2</f>
        <v>0.75966</v>
      </c>
      <c r="J956" s="26">
        <v>2.7E-2</v>
      </c>
      <c r="K956" s="34">
        <f t="shared" si="97"/>
        <v>35.316659999999999</v>
      </c>
      <c r="L956" s="84">
        <v>81</v>
      </c>
      <c r="M956" s="84">
        <f t="shared" si="98"/>
        <v>63.18</v>
      </c>
      <c r="N956" s="84">
        <f t="shared" si="99"/>
        <v>27.863340000000001</v>
      </c>
      <c r="O956" s="84">
        <f t="shared" si="100"/>
        <v>27863.34</v>
      </c>
      <c r="P956" s="80">
        <f t="shared" si="101"/>
        <v>44.101519468186133</v>
      </c>
      <c r="Q956" s="50">
        <f t="shared" si="102"/>
        <v>54.034489799999996</v>
      </c>
      <c r="R956" s="45">
        <f t="shared" si="95"/>
        <v>0.34640522875816993</v>
      </c>
      <c r="S956" s="46"/>
      <c r="T956" s="46"/>
      <c r="U956" s="46"/>
      <c r="V956" s="46"/>
      <c r="AC956" s="103">
        <f t="shared" si="103"/>
        <v>1280</v>
      </c>
    </row>
    <row r="957" spans="1:29" ht="152.25" customHeight="1">
      <c r="A957" s="36" t="s">
        <v>247</v>
      </c>
      <c r="B957" s="28" t="s">
        <v>269</v>
      </c>
      <c r="C957" s="27"/>
      <c r="D957" s="26"/>
      <c r="E957" s="29">
        <v>1000</v>
      </c>
      <c r="F957" s="43">
        <v>1.74</v>
      </c>
      <c r="G957" s="305">
        <f t="shared" si="96"/>
        <v>45.24</v>
      </c>
      <c r="H957" s="39">
        <v>1.25</v>
      </c>
      <c r="I957" s="35">
        <f t="shared" ref="I957" si="108">(H957+G957)/100*2.2</f>
        <v>1.0227800000000002</v>
      </c>
      <c r="J957" s="26">
        <v>4.4999999999999998E-2</v>
      </c>
      <c r="K957" s="34">
        <f t="shared" si="97"/>
        <v>47.557780000000001</v>
      </c>
      <c r="L957" s="84">
        <v>123</v>
      </c>
      <c r="M957" s="84">
        <f t="shared" si="98"/>
        <v>95.94</v>
      </c>
      <c r="N957" s="84">
        <f t="shared" si="99"/>
        <v>48.382219999999997</v>
      </c>
      <c r="O957" s="84">
        <f t="shared" si="100"/>
        <v>48382.219999999994</v>
      </c>
      <c r="P957" s="80">
        <f t="shared" si="101"/>
        <v>50.429664373566808</v>
      </c>
      <c r="Q957" s="50">
        <f t="shared" si="102"/>
        <v>72.763403400000001</v>
      </c>
      <c r="R957" s="45">
        <f t="shared" si="95"/>
        <v>0.34640522875816993</v>
      </c>
      <c r="S957" s="46"/>
      <c r="T957" s="46"/>
      <c r="U957" s="46"/>
      <c r="V957" s="46"/>
      <c r="AC957" s="103">
        <f t="shared" si="103"/>
        <v>1740</v>
      </c>
    </row>
    <row r="958" spans="1:29" ht="88.5" customHeight="1">
      <c r="A958" s="36" t="s">
        <v>248</v>
      </c>
      <c r="B958" s="28" t="s">
        <v>270</v>
      </c>
      <c r="C958" s="27"/>
      <c r="D958" s="26"/>
      <c r="E958" s="29">
        <v>1100</v>
      </c>
      <c r="F958" s="43">
        <v>1.1100000000000001</v>
      </c>
      <c r="G958" s="305">
        <f t="shared" si="96"/>
        <v>28.860000000000003</v>
      </c>
      <c r="H958" s="39">
        <v>1.25</v>
      </c>
      <c r="I958" s="35">
        <f>(H958+G958)/100*2.2</f>
        <v>0.66242000000000012</v>
      </c>
      <c r="J958" s="26">
        <v>2.2499999999999999E-2</v>
      </c>
      <c r="K958" s="34">
        <f t="shared" si="97"/>
        <v>30.794920000000005</v>
      </c>
      <c r="L958" s="84">
        <v>71</v>
      </c>
      <c r="M958" s="84">
        <f t="shared" si="98"/>
        <v>55.38</v>
      </c>
      <c r="N958" s="84">
        <f t="shared" si="99"/>
        <v>24.585079999999998</v>
      </c>
      <c r="O958" s="84">
        <f t="shared" si="100"/>
        <v>27043.587999999996</v>
      </c>
      <c r="P958" s="80">
        <f>(M958-K958)/M958*100</f>
        <v>44.393427230046946</v>
      </c>
      <c r="Q958" s="50">
        <f t="shared" si="102"/>
        <v>47.116227600000009</v>
      </c>
      <c r="R958" s="45">
        <f t="shared" si="95"/>
        <v>0.34640522875816998</v>
      </c>
      <c r="S958" s="46"/>
      <c r="T958" s="46"/>
      <c r="U958" s="46"/>
      <c r="V958" s="46"/>
      <c r="AC958" s="103">
        <f t="shared" si="103"/>
        <v>1221</v>
      </c>
    </row>
    <row r="959" spans="1:29">
      <c r="E959" s="1">
        <f>SUM(E936:E958)</f>
        <v>25600</v>
      </c>
      <c r="K959" s="37"/>
      <c r="O959" s="81">
        <f>SUM(O936:O958)</f>
        <v>975837.04599999986</v>
      </c>
      <c r="AC959" s="101">
        <f>SUM(AC936:AC958)</f>
        <v>46732</v>
      </c>
    </row>
    <row r="960" spans="1:29">
      <c r="B960" s="102" t="s">
        <v>287</v>
      </c>
      <c r="C960" s="101">
        <v>14019.6</v>
      </c>
      <c r="D960" s="81">
        <f>C960*26</f>
        <v>364509.60000000003</v>
      </c>
      <c r="K960" s="37"/>
      <c r="AC960" s="101">
        <f>AC959*26</f>
        <v>1215032</v>
      </c>
    </row>
    <row r="961" spans="2:11">
      <c r="B961" s="102" t="s">
        <v>288</v>
      </c>
      <c r="C961" s="101">
        <v>32712.400000000001</v>
      </c>
      <c r="D961" s="81">
        <f>C961*26</f>
        <v>850522.4</v>
      </c>
      <c r="K961" s="37"/>
    </row>
    <row r="962" spans="2:11">
      <c r="D962" s="81">
        <f>SUM(D960:D961)</f>
        <v>1215032</v>
      </c>
      <c r="K962" s="37"/>
    </row>
    <row r="963" spans="2:11">
      <c r="K963" s="37"/>
    </row>
    <row r="964" spans="2:11">
      <c r="K964" s="37"/>
    </row>
    <row r="965" spans="2:11">
      <c r="K965" s="37"/>
    </row>
    <row r="966" spans="2:11">
      <c r="K966" s="37"/>
    </row>
    <row r="967" spans="2:11">
      <c r="K967" s="37"/>
    </row>
    <row r="968" spans="2:11">
      <c r="K968" s="37"/>
    </row>
    <row r="969" spans="2:11">
      <c r="K969" s="37"/>
    </row>
    <row r="970" spans="2:11">
      <c r="K970" s="37"/>
    </row>
    <row r="971" spans="2:11">
      <c r="K971" s="37"/>
    </row>
    <row r="972" spans="2:11">
      <c r="K972" s="37"/>
    </row>
    <row r="973" spans="2:11">
      <c r="K973" s="37"/>
    </row>
    <row r="974" spans="2:11">
      <c r="K974" s="37"/>
    </row>
    <row r="975" spans="2:11">
      <c r="K975" s="37"/>
    </row>
    <row r="976" spans="2:11">
      <c r="K976" s="37"/>
    </row>
    <row r="977" spans="11:11">
      <c r="K977" s="37"/>
    </row>
    <row r="978" spans="11:11">
      <c r="K978" s="37"/>
    </row>
    <row r="979" spans="11:11">
      <c r="K979" s="37"/>
    </row>
    <row r="980" spans="11:11">
      <c r="K980" s="37"/>
    </row>
    <row r="981" spans="11:11">
      <c r="K981" s="37"/>
    </row>
    <row r="982" spans="11:11">
      <c r="K982" s="37"/>
    </row>
    <row r="983" spans="11:11">
      <c r="K983" s="37"/>
    </row>
    <row r="984" spans="11:11">
      <c r="K984" s="37"/>
    </row>
    <row r="985" spans="11:11">
      <c r="K985" s="37"/>
    </row>
    <row r="986" spans="11:11">
      <c r="K986" s="37"/>
    </row>
    <row r="987" spans="11:11">
      <c r="K987" s="37"/>
    </row>
    <row r="988" spans="11:11">
      <c r="K988" s="37"/>
    </row>
    <row r="989" spans="11:11">
      <c r="K989" s="37"/>
    </row>
    <row r="990" spans="11:11">
      <c r="K990" s="37"/>
    </row>
    <row r="991" spans="11:11">
      <c r="K991" s="37"/>
    </row>
    <row r="992" spans="11:11">
      <c r="K992" s="37"/>
    </row>
    <row r="993" spans="11:11">
      <c r="K993" s="37"/>
    </row>
    <row r="994" spans="11:11">
      <c r="K994" s="37"/>
    </row>
    <row r="995" spans="11:11">
      <c r="K995" s="37"/>
    </row>
    <row r="996" spans="11:11">
      <c r="K996" s="37"/>
    </row>
    <row r="997" spans="11:11">
      <c r="K997" s="37"/>
    </row>
    <row r="998" spans="11:11">
      <c r="K998" s="37"/>
    </row>
    <row r="999" spans="11:11">
      <c r="K999" s="37"/>
    </row>
    <row r="1000" spans="11:11">
      <c r="K1000" s="37"/>
    </row>
    <row r="1001" spans="11:11">
      <c r="K1001" s="37"/>
    </row>
    <row r="1002" spans="11:11">
      <c r="K1002" s="37"/>
    </row>
    <row r="1003" spans="11:11">
      <c r="K1003" s="37"/>
    </row>
  </sheetData>
  <protectedRanges>
    <protectedRange sqref="B395:D395 I395:P395" name="Oblast1_2"/>
  </protectedRanges>
  <mergeCells count="2204">
    <mergeCell ref="L870:L877"/>
    <mergeCell ref="P870:P877"/>
    <mergeCell ref="L878:L885"/>
    <mergeCell ref="P878:P885"/>
    <mergeCell ref="L886:L893"/>
    <mergeCell ref="P886:P893"/>
    <mergeCell ref="L894:L901"/>
    <mergeCell ref="P894:P901"/>
    <mergeCell ref="L902:L909"/>
    <mergeCell ref="P902:P909"/>
    <mergeCell ref="L910:L917"/>
    <mergeCell ref="P910:P917"/>
    <mergeCell ref="L918:L925"/>
    <mergeCell ref="P918:P925"/>
    <mergeCell ref="L926:L933"/>
    <mergeCell ref="P926:P933"/>
    <mergeCell ref="L798:L805"/>
    <mergeCell ref="P798:P805"/>
    <mergeCell ref="L806:L813"/>
    <mergeCell ref="P806:P813"/>
    <mergeCell ref="L814:L821"/>
    <mergeCell ref="P814:P821"/>
    <mergeCell ref="L822:L829"/>
    <mergeCell ref="P822:P829"/>
    <mergeCell ref="L830:L837"/>
    <mergeCell ref="P830:P837"/>
    <mergeCell ref="L838:L845"/>
    <mergeCell ref="P838:P845"/>
    <mergeCell ref="L846:L853"/>
    <mergeCell ref="P846:P853"/>
    <mergeCell ref="L854:L861"/>
    <mergeCell ref="P854:P861"/>
    <mergeCell ref="L862:L869"/>
    <mergeCell ref="P862:P869"/>
    <mergeCell ref="L726:L733"/>
    <mergeCell ref="P726:P733"/>
    <mergeCell ref="L734:L741"/>
    <mergeCell ref="P734:P741"/>
    <mergeCell ref="L742:L749"/>
    <mergeCell ref="P742:P749"/>
    <mergeCell ref="L750:L757"/>
    <mergeCell ref="P750:P757"/>
    <mergeCell ref="L758:L765"/>
    <mergeCell ref="P758:P765"/>
    <mergeCell ref="L766:L773"/>
    <mergeCell ref="P766:P773"/>
    <mergeCell ref="L774:L781"/>
    <mergeCell ref="P774:P781"/>
    <mergeCell ref="L782:L789"/>
    <mergeCell ref="P782:P789"/>
    <mergeCell ref="L790:L797"/>
    <mergeCell ref="P790:P797"/>
    <mergeCell ref="L654:L661"/>
    <mergeCell ref="P654:P661"/>
    <mergeCell ref="L662:L669"/>
    <mergeCell ref="P662:P669"/>
    <mergeCell ref="L670:L677"/>
    <mergeCell ref="P670:P677"/>
    <mergeCell ref="L678:L685"/>
    <mergeCell ref="P678:P685"/>
    <mergeCell ref="L686:L693"/>
    <mergeCell ref="P686:P693"/>
    <mergeCell ref="L694:L701"/>
    <mergeCell ref="P694:P701"/>
    <mergeCell ref="L702:L709"/>
    <mergeCell ref="P702:P709"/>
    <mergeCell ref="L710:L717"/>
    <mergeCell ref="P710:P717"/>
    <mergeCell ref="L718:L725"/>
    <mergeCell ref="P718:P725"/>
    <mergeCell ref="L582:L589"/>
    <mergeCell ref="P582:P589"/>
    <mergeCell ref="L590:L597"/>
    <mergeCell ref="P590:P597"/>
    <mergeCell ref="L598:L605"/>
    <mergeCell ref="P598:P605"/>
    <mergeCell ref="L606:L613"/>
    <mergeCell ref="P606:P613"/>
    <mergeCell ref="L614:L621"/>
    <mergeCell ref="P614:P621"/>
    <mergeCell ref="L622:L629"/>
    <mergeCell ref="P622:P629"/>
    <mergeCell ref="L630:L637"/>
    <mergeCell ref="P630:P637"/>
    <mergeCell ref="L638:L645"/>
    <mergeCell ref="P638:P645"/>
    <mergeCell ref="L646:L653"/>
    <mergeCell ref="P646:P653"/>
    <mergeCell ref="L500:L507"/>
    <mergeCell ref="P500:P507"/>
    <mergeCell ref="L508:L515"/>
    <mergeCell ref="P508:P515"/>
    <mergeCell ref="L516:L523"/>
    <mergeCell ref="P516:P523"/>
    <mergeCell ref="L524:L531"/>
    <mergeCell ref="P524:P531"/>
    <mergeCell ref="L532:L539"/>
    <mergeCell ref="P532:P539"/>
    <mergeCell ref="L550:L557"/>
    <mergeCell ref="P550:P557"/>
    <mergeCell ref="L558:L565"/>
    <mergeCell ref="P558:P565"/>
    <mergeCell ref="L566:L573"/>
    <mergeCell ref="P566:P573"/>
    <mergeCell ref="L574:L581"/>
    <mergeCell ref="P574:P581"/>
    <mergeCell ref="L428:L435"/>
    <mergeCell ref="P428:P435"/>
    <mergeCell ref="L436:L443"/>
    <mergeCell ref="P436:P443"/>
    <mergeCell ref="L444:L451"/>
    <mergeCell ref="P444:P451"/>
    <mergeCell ref="L452:L459"/>
    <mergeCell ref="P452:P459"/>
    <mergeCell ref="L460:L467"/>
    <mergeCell ref="P460:P467"/>
    <mergeCell ref="L468:L475"/>
    <mergeCell ref="P468:P475"/>
    <mergeCell ref="L476:L483"/>
    <mergeCell ref="P476:P483"/>
    <mergeCell ref="L484:L491"/>
    <mergeCell ref="P484:P491"/>
    <mergeCell ref="L492:L499"/>
    <mergeCell ref="P492:P499"/>
    <mergeCell ref="L355:L362"/>
    <mergeCell ref="P355:P362"/>
    <mergeCell ref="L363:L370"/>
    <mergeCell ref="P363:P370"/>
    <mergeCell ref="L371:L378"/>
    <mergeCell ref="P371:P378"/>
    <mergeCell ref="L379:L386"/>
    <mergeCell ref="P379:P386"/>
    <mergeCell ref="L387:L394"/>
    <mergeCell ref="P387:P394"/>
    <mergeCell ref="L396:L403"/>
    <mergeCell ref="P396:P403"/>
    <mergeCell ref="L404:L411"/>
    <mergeCell ref="P404:P411"/>
    <mergeCell ref="L412:L419"/>
    <mergeCell ref="P412:P419"/>
    <mergeCell ref="L420:L427"/>
    <mergeCell ref="P420:P427"/>
    <mergeCell ref="L283:L290"/>
    <mergeCell ref="P283:P290"/>
    <mergeCell ref="L291:L298"/>
    <mergeCell ref="P291:P298"/>
    <mergeCell ref="L299:L306"/>
    <mergeCell ref="P299:P306"/>
    <mergeCell ref="L307:L314"/>
    <mergeCell ref="P307:P314"/>
    <mergeCell ref="L315:L322"/>
    <mergeCell ref="P315:P322"/>
    <mergeCell ref="L323:L330"/>
    <mergeCell ref="P323:P330"/>
    <mergeCell ref="L331:L338"/>
    <mergeCell ref="P331:P338"/>
    <mergeCell ref="L339:L346"/>
    <mergeCell ref="P339:P346"/>
    <mergeCell ref="L347:L354"/>
    <mergeCell ref="P347:P354"/>
    <mergeCell ref="L211:L218"/>
    <mergeCell ref="P211:P218"/>
    <mergeCell ref="L219:L226"/>
    <mergeCell ref="P219:P226"/>
    <mergeCell ref="L227:L234"/>
    <mergeCell ref="P227:P234"/>
    <mergeCell ref="L235:L242"/>
    <mergeCell ref="P235:P242"/>
    <mergeCell ref="L243:L250"/>
    <mergeCell ref="P243:P250"/>
    <mergeCell ref="L251:L258"/>
    <mergeCell ref="P251:P258"/>
    <mergeCell ref="L259:L266"/>
    <mergeCell ref="P259:P266"/>
    <mergeCell ref="L267:L274"/>
    <mergeCell ref="P267:P274"/>
    <mergeCell ref="L275:L282"/>
    <mergeCell ref="P275:P282"/>
    <mergeCell ref="L143:L146"/>
    <mergeCell ref="P143:P146"/>
    <mergeCell ref="L147:L154"/>
    <mergeCell ref="P147:P154"/>
    <mergeCell ref="L155:L162"/>
    <mergeCell ref="P155:P162"/>
    <mergeCell ref="L163:L170"/>
    <mergeCell ref="P163:P170"/>
    <mergeCell ref="L171:L178"/>
    <mergeCell ref="P171:P178"/>
    <mergeCell ref="L179:L186"/>
    <mergeCell ref="P179:P186"/>
    <mergeCell ref="L187:L194"/>
    <mergeCell ref="P187:P194"/>
    <mergeCell ref="L195:L202"/>
    <mergeCell ref="P195:P202"/>
    <mergeCell ref="L203:L210"/>
    <mergeCell ref="P203:P210"/>
    <mergeCell ref="L75:L82"/>
    <mergeCell ref="P75:P82"/>
    <mergeCell ref="L83:L86"/>
    <mergeCell ref="P83:P86"/>
    <mergeCell ref="L87:L94"/>
    <mergeCell ref="P87:P94"/>
    <mergeCell ref="L95:L102"/>
    <mergeCell ref="P95:P102"/>
    <mergeCell ref="L103:L110"/>
    <mergeCell ref="P103:P110"/>
    <mergeCell ref="L111:L118"/>
    <mergeCell ref="P111:P118"/>
    <mergeCell ref="L119:L126"/>
    <mergeCell ref="P119:P126"/>
    <mergeCell ref="L127:L134"/>
    <mergeCell ref="P127:P134"/>
    <mergeCell ref="L135:L142"/>
    <mergeCell ref="P135:P142"/>
    <mergeCell ref="L3:L10"/>
    <mergeCell ref="P3:P10"/>
    <mergeCell ref="L11:L18"/>
    <mergeCell ref="P11:P18"/>
    <mergeCell ref="L19:L26"/>
    <mergeCell ref="P19:P26"/>
    <mergeCell ref="L27:L34"/>
    <mergeCell ref="P27:P34"/>
    <mergeCell ref="L35:L42"/>
    <mergeCell ref="P35:P42"/>
    <mergeCell ref="L43:L50"/>
    <mergeCell ref="P43:P50"/>
    <mergeCell ref="L51:L58"/>
    <mergeCell ref="P51:P58"/>
    <mergeCell ref="L59:L66"/>
    <mergeCell ref="P59:P66"/>
    <mergeCell ref="L67:L74"/>
    <mergeCell ref="P67:P74"/>
    <mergeCell ref="I524:I531"/>
    <mergeCell ref="J524:J531"/>
    <mergeCell ref="K524:K531"/>
    <mergeCell ref="A532:A539"/>
    <mergeCell ref="B532:B539"/>
    <mergeCell ref="C532:C539"/>
    <mergeCell ref="D532:D539"/>
    <mergeCell ref="E532:E539"/>
    <mergeCell ref="F532:F539"/>
    <mergeCell ref="G532:G539"/>
    <mergeCell ref="H532:H539"/>
    <mergeCell ref="I532:I539"/>
    <mergeCell ref="J532:J539"/>
    <mergeCell ref="K532:K539"/>
    <mergeCell ref="A524:A531"/>
    <mergeCell ref="B524:B531"/>
    <mergeCell ref="C524:C531"/>
    <mergeCell ref="D524:D531"/>
    <mergeCell ref="E524:E531"/>
    <mergeCell ref="F524:F531"/>
    <mergeCell ref="G524:G531"/>
    <mergeCell ref="H524:H531"/>
    <mergeCell ref="I508:I515"/>
    <mergeCell ref="J508:J515"/>
    <mergeCell ref="K508:K515"/>
    <mergeCell ref="A516:A523"/>
    <mergeCell ref="B516:B523"/>
    <mergeCell ref="C516:C523"/>
    <mergeCell ref="D516:D523"/>
    <mergeCell ref="E516:E523"/>
    <mergeCell ref="F516:F523"/>
    <mergeCell ref="G516:G523"/>
    <mergeCell ref="H516:H523"/>
    <mergeCell ref="I516:I523"/>
    <mergeCell ref="J516:J523"/>
    <mergeCell ref="K516:K523"/>
    <mergeCell ref="A508:A515"/>
    <mergeCell ref="B508:B515"/>
    <mergeCell ref="C508:C515"/>
    <mergeCell ref="D508:D515"/>
    <mergeCell ref="E508:E515"/>
    <mergeCell ref="F508:F515"/>
    <mergeCell ref="G508:G515"/>
    <mergeCell ref="H508:H515"/>
    <mergeCell ref="G476:G483"/>
    <mergeCell ref="H476:H483"/>
    <mergeCell ref="I492:I499"/>
    <mergeCell ref="J492:J499"/>
    <mergeCell ref="K492:K499"/>
    <mergeCell ref="A500:A507"/>
    <mergeCell ref="B500:B507"/>
    <mergeCell ref="C500:C507"/>
    <mergeCell ref="D500:D507"/>
    <mergeCell ref="E500:E507"/>
    <mergeCell ref="F500:F507"/>
    <mergeCell ref="G500:G507"/>
    <mergeCell ref="H500:H507"/>
    <mergeCell ref="I500:I507"/>
    <mergeCell ref="J500:J507"/>
    <mergeCell ref="K500:K507"/>
    <mergeCell ref="A492:A499"/>
    <mergeCell ref="B492:B499"/>
    <mergeCell ref="C492:C499"/>
    <mergeCell ref="D492:D499"/>
    <mergeCell ref="E492:E499"/>
    <mergeCell ref="F492:F499"/>
    <mergeCell ref="G492:G499"/>
    <mergeCell ref="H492:H499"/>
    <mergeCell ref="H436:H443"/>
    <mergeCell ref="I436:I443"/>
    <mergeCell ref="J436:J443"/>
    <mergeCell ref="K436:K443"/>
    <mergeCell ref="A444:A451"/>
    <mergeCell ref="B444:B451"/>
    <mergeCell ref="C444:C451"/>
    <mergeCell ref="D444:D451"/>
    <mergeCell ref="E444:E451"/>
    <mergeCell ref="F444:F451"/>
    <mergeCell ref="G444:G451"/>
    <mergeCell ref="H444:H451"/>
    <mergeCell ref="I476:I483"/>
    <mergeCell ref="J476:J483"/>
    <mergeCell ref="K476:K483"/>
    <mergeCell ref="A484:A491"/>
    <mergeCell ref="B484:B491"/>
    <mergeCell ref="C484:C491"/>
    <mergeCell ref="D484:D491"/>
    <mergeCell ref="E484:E491"/>
    <mergeCell ref="F484:F491"/>
    <mergeCell ref="G484:G491"/>
    <mergeCell ref="H484:H491"/>
    <mergeCell ref="I484:I491"/>
    <mergeCell ref="J484:J491"/>
    <mergeCell ref="K484:K491"/>
    <mergeCell ref="A476:A483"/>
    <mergeCell ref="B476:B483"/>
    <mergeCell ref="C476:C483"/>
    <mergeCell ref="D476:D483"/>
    <mergeCell ref="E476:E483"/>
    <mergeCell ref="F476:F483"/>
    <mergeCell ref="I444:I451"/>
    <mergeCell ref="J444:J451"/>
    <mergeCell ref="K444:K451"/>
    <mergeCell ref="A436:A443"/>
    <mergeCell ref="B436:B443"/>
    <mergeCell ref="I460:I467"/>
    <mergeCell ref="J460:J467"/>
    <mergeCell ref="K460:K467"/>
    <mergeCell ref="A468:A475"/>
    <mergeCell ref="B468:B475"/>
    <mergeCell ref="C468:C475"/>
    <mergeCell ref="D468:D475"/>
    <mergeCell ref="E468:E475"/>
    <mergeCell ref="F468:F475"/>
    <mergeCell ref="G468:G475"/>
    <mergeCell ref="H468:H475"/>
    <mergeCell ref="I468:I475"/>
    <mergeCell ref="J468:J475"/>
    <mergeCell ref="K468:K475"/>
    <mergeCell ref="A460:A467"/>
    <mergeCell ref="B460:B467"/>
    <mergeCell ref="C460:C467"/>
    <mergeCell ref="D460:D467"/>
    <mergeCell ref="E460:E467"/>
    <mergeCell ref="F460:F467"/>
    <mergeCell ref="G460:G467"/>
    <mergeCell ref="H460:H467"/>
    <mergeCell ref="C436:C443"/>
    <mergeCell ref="D436:D443"/>
    <mergeCell ref="E436:E443"/>
    <mergeCell ref="F436:F443"/>
    <mergeCell ref="G436:G443"/>
    <mergeCell ref="C420:C427"/>
    <mergeCell ref="D420:D427"/>
    <mergeCell ref="E420:E427"/>
    <mergeCell ref="F420:F427"/>
    <mergeCell ref="G420:G427"/>
    <mergeCell ref="H420:H427"/>
    <mergeCell ref="I420:I427"/>
    <mergeCell ref="J420:J427"/>
    <mergeCell ref="K420:K427"/>
    <mergeCell ref="A428:A435"/>
    <mergeCell ref="B428:B435"/>
    <mergeCell ref="C428:C435"/>
    <mergeCell ref="D428:D435"/>
    <mergeCell ref="E428:E435"/>
    <mergeCell ref="F428:F435"/>
    <mergeCell ref="G428:G435"/>
    <mergeCell ref="H428:H435"/>
    <mergeCell ref="I428:I435"/>
    <mergeCell ref="J428:J435"/>
    <mergeCell ref="K428:K435"/>
    <mergeCell ref="I203:I210"/>
    <mergeCell ref="J203:J210"/>
    <mergeCell ref="K163:K170"/>
    <mergeCell ref="I171:I178"/>
    <mergeCell ref="J171:J178"/>
    <mergeCell ref="K171:K178"/>
    <mergeCell ref="E412:E419"/>
    <mergeCell ref="F412:F419"/>
    <mergeCell ref="G412:G419"/>
    <mergeCell ref="H412:H419"/>
    <mergeCell ref="A404:A411"/>
    <mergeCell ref="B404:B411"/>
    <mergeCell ref="C404:C411"/>
    <mergeCell ref="D404:D411"/>
    <mergeCell ref="E404:E411"/>
    <mergeCell ref="F404:F411"/>
    <mergeCell ref="G404:G411"/>
    <mergeCell ref="H404:H411"/>
    <mergeCell ref="I412:I419"/>
    <mergeCell ref="J412:J419"/>
    <mergeCell ref="K412:K419"/>
    <mergeCell ref="A412:A419"/>
    <mergeCell ref="B412:B419"/>
    <mergeCell ref="C412:C419"/>
    <mergeCell ref="D412:D419"/>
    <mergeCell ref="I404:I411"/>
    <mergeCell ref="J404:J411"/>
    <mergeCell ref="I187:I194"/>
    <mergeCell ref="J187:J194"/>
    <mergeCell ref="K187:K194"/>
    <mergeCell ref="A179:A186"/>
    <mergeCell ref="B179:B186"/>
    <mergeCell ref="C179:C186"/>
    <mergeCell ref="D179:D186"/>
    <mergeCell ref="H187:H194"/>
    <mergeCell ref="E179:E186"/>
    <mergeCell ref="F179:F186"/>
    <mergeCell ref="G179:G186"/>
    <mergeCell ref="H179:H186"/>
    <mergeCell ref="I179:I186"/>
    <mergeCell ref="J179:J186"/>
    <mergeCell ref="K179:K186"/>
    <mergeCell ref="A187:A194"/>
    <mergeCell ref="B187:B194"/>
    <mergeCell ref="C187:C194"/>
    <mergeCell ref="D187:D194"/>
    <mergeCell ref="E187:E194"/>
    <mergeCell ref="F187:F194"/>
    <mergeCell ref="G187:G194"/>
    <mergeCell ref="A171:A178"/>
    <mergeCell ref="B171:B178"/>
    <mergeCell ref="C171:C178"/>
    <mergeCell ref="D171:D178"/>
    <mergeCell ref="E171:E178"/>
    <mergeCell ref="F171:F178"/>
    <mergeCell ref="G171:G178"/>
    <mergeCell ref="H171:H178"/>
    <mergeCell ref="E396:E403"/>
    <mergeCell ref="F396:F403"/>
    <mergeCell ref="G396:G403"/>
    <mergeCell ref="H396:H403"/>
    <mergeCell ref="A203:A210"/>
    <mergeCell ref="B203:B210"/>
    <mergeCell ref="C203:C210"/>
    <mergeCell ref="D203:D210"/>
    <mergeCell ref="E203:E210"/>
    <mergeCell ref="F203:F210"/>
    <mergeCell ref="G203:G210"/>
    <mergeCell ref="H203:H210"/>
    <mergeCell ref="H211:H218"/>
    <mergeCell ref="A387:A394"/>
    <mergeCell ref="B387:B394"/>
    <mergeCell ref="C387:C394"/>
    <mergeCell ref="D387:D394"/>
    <mergeCell ref="I163:I170"/>
    <mergeCell ref="J163:J170"/>
    <mergeCell ref="I147:I154"/>
    <mergeCell ref="J147:J154"/>
    <mergeCell ref="K147:K154"/>
    <mergeCell ref="A155:A162"/>
    <mergeCell ref="B155:B162"/>
    <mergeCell ref="C155:C162"/>
    <mergeCell ref="D155:D162"/>
    <mergeCell ref="E155:E162"/>
    <mergeCell ref="F155:F162"/>
    <mergeCell ref="G155:G162"/>
    <mergeCell ref="H155:H162"/>
    <mergeCell ref="I155:I162"/>
    <mergeCell ref="J155:J162"/>
    <mergeCell ref="K155:K162"/>
    <mergeCell ref="A147:A154"/>
    <mergeCell ref="B147:B154"/>
    <mergeCell ref="C147:C154"/>
    <mergeCell ref="D147:D154"/>
    <mergeCell ref="E147:E154"/>
    <mergeCell ref="F147:F154"/>
    <mergeCell ref="G147:G154"/>
    <mergeCell ref="H147:H154"/>
    <mergeCell ref="A163:A170"/>
    <mergeCell ref="B163:B170"/>
    <mergeCell ref="C163:C170"/>
    <mergeCell ref="D163:D170"/>
    <mergeCell ref="E163:E170"/>
    <mergeCell ref="F163:F170"/>
    <mergeCell ref="G163:G170"/>
    <mergeCell ref="H163:H170"/>
    <mergeCell ref="F111:F118"/>
    <mergeCell ref="G111:G118"/>
    <mergeCell ref="H111:H118"/>
    <mergeCell ref="I111:I118"/>
    <mergeCell ref="F119:F126"/>
    <mergeCell ref="G119:G126"/>
    <mergeCell ref="H119:H126"/>
    <mergeCell ref="G83:G86"/>
    <mergeCell ref="I83:I86"/>
    <mergeCell ref="C83:C86"/>
    <mergeCell ref="I103:I110"/>
    <mergeCell ref="J103:J110"/>
    <mergeCell ref="K103:K110"/>
    <mergeCell ref="J111:J118"/>
    <mergeCell ref="K111:K118"/>
    <mergeCell ref="I95:I102"/>
    <mergeCell ref="J95:J102"/>
    <mergeCell ref="K95:K102"/>
    <mergeCell ref="E87:E94"/>
    <mergeCell ref="J83:J86"/>
    <mergeCell ref="K83:K86"/>
    <mergeCell ref="F87:F94"/>
    <mergeCell ref="G87:G94"/>
    <mergeCell ref="H87:H94"/>
    <mergeCell ref="I87:I94"/>
    <mergeCell ref="F95:F102"/>
    <mergeCell ref="G95:G102"/>
    <mergeCell ref="H95:H102"/>
    <mergeCell ref="J135:J142"/>
    <mergeCell ref="K135:K142"/>
    <mergeCell ref="E135:E142"/>
    <mergeCell ref="F135:F142"/>
    <mergeCell ref="G135:G142"/>
    <mergeCell ref="H135:H142"/>
    <mergeCell ref="I135:I142"/>
    <mergeCell ref="A143:A146"/>
    <mergeCell ref="E143:E146"/>
    <mergeCell ref="F143:F146"/>
    <mergeCell ref="G143:G146"/>
    <mergeCell ref="I143:I146"/>
    <mergeCell ref="B143:B146"/>
    <mergeCell ref="C143:C146"/>
    <mergeCell ref="D143:D146"/>
    <mergeCell ref="H143:H146"/>
    <mergeCell ref="A135:A142"/>
    <mergeCell ref="B135:B142"/>
    <mergeCell ref="C135:C142"/>
    <mergeCell ref="D135:D142"/>
    <mergeCell ref="J143:J146"/>
    <mergeCell ref="K143:K146"/>
    <mergeCell ref="A103:A110"/>
    <mergeCell ref="B103:B110"/>
    <mergeCell ref="C103:C110"/>
    <mergeCell ref="D103:D110"/>
    <mergeCell ref="E103:E110"/>
    <mergeCell ref="F103:F110"/>
    <mergeCell ref="G103:G110"/>
    <mergeCell ref="H103:H110"/>
    <mergeCell ref="I127:I134"/>
    <mergeCell ref="J127:J134"/>
    <mergeCell ref="K127:K134"/>
    <mergeCell ref="I119:I126"/>
    <mergeCell ref="A111:A118"/>
    <mergeCell ref="B111:B118"/>
    <mergeCell ref="C111:C118"/>
    <mergeCell ref="A119:A126"/>
    <mergeCell ref="B119:B126"/>
    <mergeCell ref="C119:C126"/>
    <mergeCell ref="D119:D126"/>
    <mergeCell ref="E119:E126"/>
    <mergeCell ref="D111:D118"/>
    <mergeCell ref="A127:A134"/>
    <mergeCell ref="B127:B134"/>
    <mergeCell ref="C127:C134"/>
    <mergeCell ref="D127:D134"/>
    <mergeCell ref="E127:E134"/>
    <mergeCell ref="F127:F134"/>
    <mergeCell ref="G127:G134"/>
    <mergeCell ref="H127:H134"/>
    <mergeCell ref="J119:J126"/>
    <mergeCell ref="K119:K126"/>
    <mergeCell ref="E111:E118"/>
    <mergeCell ref="B83:B86"/>
    <mergeCell ref="D83:D86"/>
    <mergeCell ref="H83:H86"/>
    <mergeCell ref="F83:F86"/>
    <mergeCell ref="J87:J94"/>
    <mergeCell ref="K87:K94"/>
    <mergeCell ref="A83:A86"/>
    <mergeCell ref="E83:E86"/>
    <mergeCell ref="A87:A94"/>
    <mergeCell ref="B87:B94"/>
    <mergeCell ref="C87:C94"/>
    <mergeCell ref="A95:A102"/>
    <mergeCell ref="B95:B102"/>
    <mergeCell ref="C95:C102"/>
    <mergeCell ref="D95:D102"/>
    <mergeCell ref="E95:E102"/>
    <mergeCell ref="D87:D94"/>
    <mergeCell ref="K67:K74"/>
    <mergeCell ref="A75:A82"/>
    <mergeCell ref="B75:B82"/>
    <mergeCell ref="C75:C82"/>
    <mergeCell ref="D75:D82"/>
    <mergeCell ref="E75:E82"/>
    <mergeCell ref="F75:F82"/>
    <mergeCell ref="G75:G82"/>
    <mergeCell ref="H75:H82"/>
    <mergeCell ref="I75:I82"/>
    <mergeCell ref="J75:J82"/>
    <mergeCell ref="K75:K82"/>
    <mergeCell ref="A67:A74"/>
    <mergeCell ref="B67:B74"/>
    <mergeCell ref="C67:C74"/>
    <mergeCell ref="D67:D74"/>
    <mergeCell ref="E67:E74"/>
    <mergeCell ref="F67:F74"/>
    <mergeCell ref="G67:G74"/>
    <mergeCell ref="H67:H74"/>
    <mergeCell ref="A59:A66"/>
    <mergeCell ref="B59:B66"/>
    <mergeCell ref="C59:C66"/>
    <mergeCell ref="C35:C42"/>
    <mergeCell ref="D35:D42"/>
    <mergeCell ref="D59:D66"/>
    <mergeCell ref="A51:A58"/>
    <mergeCell ref="B51:B58"/>
    <mergeCell ref="C51:C58"/>
    <mergeCell ref="D51:D58"/>
    <mergeCell ref="E51:E58"/>
    <mergeCell ref="F51:F58"/>
    <mergeCell ref="G51:G58"/>
    <mergeCell ref="H51:H58"/>
    <mergeCell ref="A43:A50"/>
    <mergeCell ref="I67:I74"/>
    <mergeCell ref="J67:J74"/>
    <mergeCell ref="J51:J58"/>
    <mergeCell ref="K51:K58"/>
    <mergeCell ref="J59:J66"/>
    <mergeCell ref="K59:K66"/>
    <mergeCell ref="C19:C26"/>
    <mergeCell ref="D19:D26"/>
    <mergeCell ref="J35:J42"/>
    <mergeCell ref="K35:K42"/>
    <mergeCell ref="J43:J50"/>
    <mergeCell ref="K43:K50"/>
    <mergeCell ref="E35:E42"/>
    <mergeCell ref="F35:F42"/>
    <mergeCell ref="G35:G42"/>
    <mergeCell ref="H35:H42"/>
    <mergeCell ref="I35:I42"/>
    <mergeCell ref="E59:E66"/>
    <mergeCell ref="F59:F66"/>
    <mergeCell ref="G59:G66"/>
    <mergeCell ref="H59:H66"/>
    <mergeCell ref="I59:I66"/>
    <mergeCell ref="I51:I58"/>
    <mergeCell ref="D27:D34"/>
    <mergeCell ref="E27:E34"/>
    <mergeCell ref="F27:F34"/>
    <mergeCell ref="G27:G34"/>
    <mergeCell ref="H27:H34"/>
    <mergeCell ref="I27:I34"/>
    <mergeCell ref="J27:J34"/>
    <mergeCell ref="K27:K34"/>
    <mergeCell ref="E19:E26"/>
    <mergeCell ref="F19:F26"/>
    <mergeCell ref="G19:G26"/>
    <mergeCell ref="H19:H26"/>
    <mergeCell ref="I19:I26"/>
    <mergeCell ref="B43:B50"/>
    <mergeCell ref="C43:C50"/>
    <mergeCell ref="D43:D50"/>
    <mergeCell ref="E43:E50"/>
    <mergeCell ref="F43:F50"/>
    <mergeCell ref="G43:G50"/>
    <mergeCell ref="H43:H50"/>
    <mergeCell ref="I43:I50"/>
    <mergeCell ref="A19:A26"/>
    <mergeCell ref="B19:B26"/>
    <mergeCell ref="H195:H202"/>
    <mergeCell ref="D3:D10"/>
    <mergeCell ref="J3:J10"/>
    <mergeCell ref="K3:K10"/>
    <mergeCell ref="A11:A18"/>
    <mergeCell ref="B11:B18"/>
    <mergeCell ref="C11:C18"/>
    <mergeCell ref="D11:D18"/>
    <mergeCell ref="E11:E18"/>
    <mergeCell ref="F11:F18"/>
    <mergeCell ref="G11:G18"/>
    <mergeCell ref="H11:H18"/>
    <mergeCell ref="I11:I18"/>
    <mergeCell ref="J11:J18"/>
    <mergeCell ref="K11:K18"/>
    <mergeCell ref="E3:E10"/>
    <mergeCell ref="F3:F10"/>
    <mergeCell ref="G3:G10"/>
    <mergeCell ref="H3:H10"/>
    <mergeCell ref="I3:I10"/>
    <mergeCell ref="A35:A42"/>
    <mergeCell ref="B35:B42"/>
    <mergeCell ref="A3:A10"/>
    <mergeCell ref="B3:B10"/>
    <mergeCell ref="C3:C10"/>
    <mergeCell ref="J19:J26"/>
    <mergeCell ref="K19:K26"/>
    <mergeCell ref="A27:A34"/>
    <mergeCell ref="B27:B34"/>
    <mergeCell ref="C27:C34"/>
    <mergeCell ref="K203:K210"/>
    <mergeCell ref="A195:A202"/>
    <mergeCell ref="B195:B202"/>
    <mergeCell ref="C195:C202"/>
    <mergeCell ref="D195:D202"/>
    <mergeCell ref="E195:E202"/>
    <mergeCell ref="F195:F202"/>
    <mergeCell ref="G195:G202"/>
    <mergeCell ref="I211:I218"/>
    <mergeCell ref="J211:J218"/>
    <mergeCell ref="K211:K218"/>
    <mergeCell ref="A219:A226"/>
    <mergeCell ref="B219:B226"/>
    <mergeCell ref="C219:C226"/>
    <mergeCell ref="D219:D226"/>
    <mergeCell ref="E219:E226"/>
    <mergeCell ref="F219:F226"/>
    <mergeCell ref="G219:G226"/>
    <mergeCell ref="H219:H226"/>
    <mergeCell ref="I219:I226"/>
    <mergeCell ref="J219:J226"/>
    <mergeCell ref="K219:K226"/>
    <mergeCell ref="A211:A218"/>
    <mergeCell ref="B211:B218"/>
    <mergeCell ref="C211:C218"/>
    <mergeCell ref="D211:D218"/>
    <mergeCell ref="E211:E218"/>
    <mergeCell ref="F211:F218"/>
    <mergeCell ref="G211:G218"/>
    <mergeCell ref="I195:I202"/>
    <mergeCell ref="J195:J202"/>
    <mergeCell ref="K195:K202"/>
    <mergeCell ref="I227:I234"/>
    <mergeCell ref="J227:J234"/>
    <mergeCell ref="K227:K234"/>
    <mergeCell ref="A235:A242"/>
    <mergeCell ref="B235:B242"/>
    <mergeCell ref="C235:C242"/>
    <mergeCell ref="D235:D242"/>
    <mergeCell ref="E235:E242"/>
    <mergeCell ref="F235:F242"/>
    <mergeCell ref="G235:G242"/>
    <mergeCell ref="H235:H242"/>
    <mergeCell ref="I235:I242"/>
    <mergeCell ref="J235:J242"/>
    <mergeCell ref="K235:K242"/>
    <mergeCell ref="A227:A234"/>
    <mergeCell ref="B227:B234"/>
    <mergeCell ref="C227:C234"/>
    <mergeCell ref="D227:D234"/>
    <mergeCell ref="E227:E234"/>
    <mergeCell ref="F227:F234"/>
    <mergeCell ref="G227:G234"/>
    <mergeCell ref="H227:H234"/>
    <mergeCell ref="I243:I250"/>
    <mergeCell ref="J243:J250"/>
    <mergeCell ref="K243:K250"/>
    <mergeCell ref="A251:A258"/>
    <mergeCell ref="B251:B258"/>
    <mergeCell ref="C251:C258"/>
    <mergeCell ref="D251:D258"/>
    <mergeCell ref="E251:E258"/>
    <mergeCell ref="F251:F258"/>
    <mergeCell ref="G251:G258"/>
    <mergeCell ref="H251:H258"/>
    <mergeCell ref="I251:I258"/>
    <mergeCell ref="J251:J258"/>
    <mergeCell ref="K251:K258"/>
    <mergeCell ref="A243:A250"/>
    <mergeCell ref="B243:B250"/>
    <mergeCell ref="C243:C250"/>
    <mergeCell ref="D243:D250"/>
    <mergeCell ref="E243:E250"/>
    <mergeCell ref="F243:F250"/>
    <mergeCell ref="G243:G250"/>
    <mergeCell ref="H243:H250"/>
    <mergeCell ref="I259:I266"/>
    <mergeCell ref="J259:J266"/>
    <mergeCell ref="K259:K266"/>
    <mergeCell ref="A267:A274"/>
    <mergeCell ref="B267:B274"/>
    <mergeCell ref="C267:C274"/>
    <mergeCell ref="D267:D274"/>
    <mergeCell ref="E267:E274"/>
    <mergeCell ref="F267:F274"/>
    <mergeCell ref="G267:G274"/>
    <mergeCell ref="H267:H274"/>
    <mergeCell ref="I267:I274"/>
    <mergeCell ref="J267:J274"/>
    <mergeCell ref="K267:K274"/>
    <mergeCell ref="A259:A266"/>
    <mergeCell ref="B259:B266"/>
    <mergeCell ref="C259:C266"/>
    <mergeCell ref="D259:D266"/>
    <mergeCell ref="E259:E266"/>
    <mergeCell ref="F259:F266"/>
    <mergeCell ref="G259:G266"/>
    <mergeCell ref="H259:H266"/>
    <mergeCell ref="I275:I282"/>
    <mergeCell ref="J275:J282"/>
    <mergeCell ref="K275:K282"/>
    <mergeCell ref="A283:A290"/>
    <mergeCell ref="B283:B290"/>
    <mergeCell ref="C283:C290"/>
    <mergeCell ref="D283:D290"/>
    <mergeCell ref="E283:E290"/>
    <mergeCell ref="F283:F290"/>
    <mergeCell ref="G283:G290"/>
    <mergeCell ref="H283:H290"/>
    <mergeCell ref="I283:I290"/>
    <mergeCell ref="J283:J290"/>
    <mergeCell ref="K283:K290"/>
    <mergeCell ref="A275:A282"/>
    <mergeCell ref="B275:B282"/>
    <mergeCell ref="C275:C282"/>
    <mergeCell ref="D275:D282"/>
    <mergeCell ref="E275:E282"/>
    <mergeCell ref="F275:F282"/>
    <mergeCell ref="G275:G282"/>
    <mergeCell ref="H275:H282"/>
    <mergeCell ref="I291:I298"/>
    <mergeCell ref="J291:J298"/>
    <mergeCell ref="K291:K298"/>
    <mergeCell ref="I299:I306"/>
    <mergeCell ref="J299:J306"/>
    <mergeCell ref="K299:K306"/>
    <mergeCell ref="A291:A298"/>
    <mergeCell ref="B291:B298"/>
    <mergeCell ref="C291:C298"/>
    <mergeCell ref="D291:D298"/>
    <mergeCell ref="E291:E298"/>
    <mergeCell ref="F291:F298"/>
    <mergeCell ref="G291:G298"/>
    <mergeCell ref="H291:H298"/>
    <mergeCell ref="A299:A306"/>
    <mergeCell ref="B299:B306"/>
    <mergeCell ref="C299:C306"/>
    <mergeCell ref="D299:D306"/>
    <mergeCell ref="E299:E306"/>
    <mergeCell ref="F299:F306"/>
    <mergeCell ref="G299:G306"/>
    <mergeCell ref="H299:H306"/>
    <mergeCell ref="I307:I314"/>
    <mergeCell ref="J307:J314"/>
    <mergeCell ref="K307:K314"/>
    <mergeCell ref="A315:A322"/>
    <mergeCell ref="B315:B322"/>
    <mergeCell ref="C315:C322"/>
    <mergeCell ref="D315:D322"/>
    <mergeCell ref="E315:E322"/>
    <mergeCell ref="F315:F322"/>
    <mergeCell ref="G315:G322"/>
    <mergeCell ref="H315:H322"/>
    <mergeCell ref="I315:I322"/>
    <mergeCell ref="J315:J322"/>
    <mergeCell ref="K315:K322"/>
    <mergeCell ref="A307:A314"/>
    <mergeCell ref="B307:B314"/>
    <mergeCell ref="C307:C314"/>
    <mergeCell ref="D307:D314"/>
    <mergeCell ref="E307:E314"/>
    <mergeCell ref="F307:F314"/>
    <mergeCell ref="G307:G314"/>
    <mergeCell ref="H307:H314"/>
    <mergeCell ref="I323:I330"/>
    <mergeCell ref="J323:J330"/>
    <mergeCell ref="K323:K330"/>
    <mergeCell ref="A331:A338"/>
    <mergeCell ref="B331:B338"/>
    <mergeCell ref="C331:C338"/>
    <mergeCell ref="D331:D338"/>
    <mergeCell ref="E331:E338"/>
    <mergeCell ref="F331:F338"/>
    <mergeCell ref="G331:G338"/>
    <mergeCell ref="H331:H338"/>
    <mergeCell ref="I331:I338"/>
    <mergeCell ref="J331:J338"/>
    <mergeCell ref="K331:K338"/>
    <mergeCell ref="A323:A330"/>
    <mergeCell ref="B323:B330"/>
    <mergeCell ref="C323:C330"/>
    <mergeCell ref="D323:D330"/>
    <mergeCell ref="E323:E330"/>
    <mergeCell ref="F323:F330"/>
    <mergeCell ref="G323:G330"/>
    <mergeCell ref="H323:H330"/>
    <mergeCell ref="K339:K346"/>
    <mergeCell ref="A347:A354"/>
    <mergeCell ref="B347:B354"/>
    <mergeCell ref="C347:C354"/>
    <mergeCell ref="D347:D354"/>
    <mergeCell ref="E347:E354"/>
    <mergeCell ref="F347:F354"/>
    <mergeCell ref="G347:G354"/>
    <mergeCell ref="H347:H354"/>
    <mergeCell ref="I347:I354"/>
    <mergeCell ref="J347:J354"/>
    <mergeCell ref="K347:K354"/>
    <mergeCell ref="A339:A346"/>
    <mergeCell ref="B339:B346"/>
    <mergeCell ref="C339:C346"/>
    <mergeCell ref="D339:D346"/>
    <mergeCell ref="E339:E346"/>
    <mergeCell ref="F339:F346"/>
    <mergeCell ref="G339:G346"/>
    <mergeCell ref="H339:H346"/>
    <mergeCell ref="I339:I346"/>
    <mergeCell ref="J339:J346"/>
    <mergeCell ref="I363:I370"/>
    <mergeCell ref="J363:J370"/>
    <mergeCell ref="K363:K370"/>
    <mergeCell ref="I371:I378"/>
    <mergeCell ref="J371:J378"/>
    <mergeCell ref="K371:K378"/>
    <mergeCell ref="I379:I386"/>
    <mergeCell ref="J379:J386"/>
    <mergeCell ref="K379:K386"/>
    <mergeCell ref="I355:I362"/>
    <mergeCell ref="J355:J362"/>
    <mergeCell ref="K355:K362"/>
    <mergeCell ref="A363:A370"/>
    <mergeCell ref="B363:B370"/>
    <mergeCell ref="C363:C370"/>
    <mergeCell ref="D363:D370"/>
    <mergeCell ref="E363:E370"/>
    <mergeCell ref="F363:F370"/>
    <mergeCell ref="G363:G370"/>
    <mergeCell ref="H363:H370"/>
    <mergeCell ref="A355:A362"/>
    <mergeCell ref="B355:B362"/>
    <mergeCell ref="C355:C362"/>
    <mergeCell ref="D355:D362"/>
    <mergeCell ref="E355:E362"/>
    <mergeCell ref="F355:F362"/>
    <mergeCell ref="G355:G362"/>
    <mergeCell ref="H355:H362"/>
    <mergeCell ref="A371:A378"/>
    <mergeCell ref="B371:B378"/>
    <mergeCell ref="C371:C378"/>
    <mergeCell ref="D371:D378"/>
    <mergeCell ref="E371:E378"/>
    <mergeCell ref="F371:F378"/>
    <mergeCell ref="G371:G378"/>
    <mergeCell ref="H371:H378"/>
    <mergeCell ref="A558:A565"/>
    <mergeCell ref="B558:B565"/>
    <mergeCell ref="C558:C565"/>
    <mergeCell ref="D558:D565"/>
    <mergeCell ref="E558:E565"/>
    <mergeCell ref="F558:F565"/>
    <mergeCell ref="G558:G565"/>
    <mergeCell ref="H558:H565"/>
    <mergeCell ref="E387:E394"/>
    <mergeCell ref="F387:F394"/>
    <mergeCell ref="G387:G394"/>
    <mergeCell ref="H387:H394"/>
    <mergeCell ref="E379:E386"/>
    <mergeCell ref="F379:F386"/>
    <mergeCell ref="G379:G386"/>
    <mergeCell ref="H379:H386"/>
    <mergeCell ref="A396:A403"/>
    <mergeCell ref="B396:B403"/>
    <mergeCell ref="C396:C403"/>
    <mergeCell ref="D396:D403"/>
    <mergeCell ref="A452:A459"/>
    <mergeCell ref="B452:B459"/>
    <mergeCell ref="G452:G459"/>
    <mergeCell ref="H452:H459"/>
    <mergeCell ref="A420:A427"/>
    <mergeCell ref="B420:B427"/>
    <mergeCell ref="I558:I565"/>
    <mergeCell ref="J558:J565"/>
    <mergeCell ref="K558:K565"/>
    <mergeCell ref="I387:I394"/>
    <mergeCell ref="J387:J394"/>
    <mergeCell ref="K387:K394"/>
    <mergeCell ref="A379:A386"/>
    <mergeCell ref="B379:B386"/>
    <mergeCell ref="C379:C386"/>
    <mergeCell ref="D379:D386"/>
    <mergeCell ref="A550:A557"/>
    <mergeCell ref="B550:B557"/>
    <mergeCell ref="C550:C557"/>
    <mergeCell ref="D550:D557"/>
    <mergeCell ref="E550:E557"/>
    <mergeCell ref="F550:F557"/>
    <mergeCell ref="G550:G557"/>
    <mergeCell ref="H550:H557"/>
    <mergeCell ref="I550:I557"/>
    <mergeCell ref="J550:J557"/>
    <mergeCell ref="K550:K557"/>
    <mergeCell ref="I396:I403"/>
    <mergeCell ref="J396:J403"/>
    <mergeCell ref="K396:K403"/>
    <mergeCell ref="K404:K411"/>
    <mergeCell ref="C452:C459"/>
    <mergeCell ref="D452:D459"/>
    <mergeCell ref="E452:E459"/>
    <mergeCell ref="F452:F459"/>
    <mergeCell ref="I452:I459"/>
    <mergeCell ref="J452:J459"/>
    <mergeCell ref="K452:K459"/>
    <mergeCell ref="I566:I573"/>
    <mergeCell ref="J566:J573"/>
    <mergeCell ref="K566:K573"/>
    <mergeCell ref="A574:A581"/>
    <mergeCell ref="B574:B581"/>
    <mergeCell ref="C574:C581"/>
    <mergeCell ref="D574:D581"/>
    <mergeCell ref="E574:E581"/>
    <mergeCell ref="F574:F581"/>
    <mergeCell ref="G574:G581"/>
    <mergeCell ref="H574:H581"/>
    <mergeCell ref="I574:I581"/>
    <mergeCell ref="J574:J581"/>
    <mergeCell ref="K574:K581"/>
    <mergeCell ref="A566:A573"/>
    <mergeCell ref="B566:B573"/>
    <mergeCell ref="C566:C573"/>
    <mergeCell ref="D566:D573"/>
    <mergeCell ref="E566:E573"/>
    <mergeCell ref="F566:F573"/>
    <mergeCell ref="G566:G573"/>
    <mergeCell ref="H566:H573"/>
    <mergeCell ref="I582:I589"/>
    <mergeCell ref="J582:J589"/>
    <mergeCell ref="K582:K589"/>
    <mergeCell ref="A590:A597"/>
    <mergeCell ref="B590:B597"/>
    <mergeCell ref="C590:C597"/>
    <mergeCell ref="D590:D597"/>
    <mergeCell ref="E590:E597"/>
    <mergeCell ref="F590:F597"/>
    <mergeCell ref="G590:G597"/>
    <mergeCell ref="H590:H597"/>
    <mergeCell ref="I590:I597"/>
    <mergeCell ref="J590:J597"/>
    <mergeCell ref="K590:K597"/>
    <mergeCell ref="A582:A589"/>
    <mergeCell ref="B582:B589"/>
    <mergeCell ref="C582:C589"/>
    <mergeCell ref="D582:D589"/>
    <mergeCell ref="E582:E589"/>
    <mergeCell ref="F582:F589"/>
    <mergeCell ref="G582:G589"/>
    <mergeCell ref="H582:H589"/>
    <mergeCell ref="I598:I605"/>
    <mergeCell ref="J598:J605"/>
    <mergeCell ref="K598:K605"/>
    <mergeCell ref="A606:A613"/>
    <mergeCell ref="B606:B613"/>
    <mergeCell ref="C606:C613"/>
    <mergeCell ref="D606:D613"/>
    <mergeCell ref="E606:E613"/>
    <mergeCell ref="F606:F613"/>
    <mergeCell ref="G606:G613"/>
    <mergeCell ref="H606:H613"/>
    <mergeCell ref="I606:I613"/>
    <mergeCell ref="J606:J613"/>
    <mergeCell ref="K606:K613"/>
    <mergeCell ref="A598:A605"/>
    <mergeCell ref="B598:B605"/>
    <mergeCell ref="C598:C605"/>
    <mergeCell ref="D598:D605"/>
    <mergeCell ref="E598:E605"/>
    <mergeCell ref="F598:F605"/>
    <mergeCell ref="G598:G605"/>
    <mergeCell ref="H598:H605"/>
    <mergeCell ref="I614:I621"/>
    <mergeCell ref="J614:J621"/>
    <mergeCell ref="K614:K621"/>
    <mergeCell ref="A622:A629"/>
    <mergeCell ref="B622:B629"/>
    <mergeCell ref="C622:C629"/>
    <mergeCell ref="D622:D629"/>
    <mergeCell ref="E622:E629"/>
    <mergeCell ref="F622:F629"/>
    <mergeCell ref="G622:G629"/>
    <mergeCell ref="H622:H629"/>
    <mergeCell ref="I622:I629"/>
    <mergeCell ref="J622:J629"/>
    <mergeCell ref="K622:K629"/>
    <mergeCell ref="A614:A621"/>
    <mergeCell ref="B614:B621"/>
    <mergeCell ref="C614:C621"/>
    <mergeCell ref="D614:D621"/>
    <mergeCell ref="E614:E621"/>
    <mergeCell ref="F614:F621"/>
    <mergeCell ref="G614:G621"/>
    <mergeCell ref="H614:H621"/>
    <mergeCell ref="I630:I637"/>
    <mergeCell ref="J630:J637"/>
    <mergeCell ref="K630:K637"/>
    <mergeCell ref="A638:A645"/>
    <mergeCell ref="B638:B645"/>
    <mergeCell ref="C638:C645"/>
    <mergeCell ref="D638:D645"/>
    <mergeCell ref="E638:E645"/>
    <mergeCell ref="F638:F645"/>
    <mergeCell ref="G638:G645"/>
    <mergeCell ref="H638:H645"/>
    <mergeCell ref="I638:I645"/>
    <mergeCell ref="J638:J645"/>
    <mergeCell ref="K638:K645"/>
    <mergeCell ref="A630:A637"/>
    <mergeCell ref="B630:B637"/>
    <mergeCell ref="C630:C637"/>
    <mergeCell ref="D630:D637"/>
    <mergeCell ref="E630:E637"/>
    <mergeCell ref="F630:F637"/>
    <mergeCell ref="G630:G637"/>
    <mergeCell ref="H630:H637"/>
    <mergeCell ref="I646:I653"/>
    <mergeCell ref="J646:J653"/>
    <mergeCell ref="K646:K653"/>
    <mergeCell ref="A654:A661"/>
    <mergeCell ref="B654:B661"/>
    <mergeCell ref="C654:C661"/>
    <mergeCell ref="D654:D661"/>
    <mergeCell ref="E654:E661"/>
    <mergeCell ref="F654:F661"/>
    <mergeCell ref="G654:G661"/>
    <mergeCell ref="H654:H661"/>
    <mergeCell ref="I654:I661"/>
    <mergeCell ref="J654:J661"/>
    <mergeCell ref="K654:K661"/>
    <mergeCell ref="A646:A653"/>
    <mergeCell ref="B646:B653"/>
    <mergeCell ref="C646:C653"/>
    <mergeCell ref="D646:D653"/>
    <mergeCell ref="E646:E653"/>
    <mergeCell ref="F646:F653"/>
    <mergeCell ref="G646:G653"/>
    <mergeCell ref="H646:H653"/>
    <mergeCell ref="I662:I669"/>
    <mergeCell ref="J662:J669"/>
    <mergeCell ref="K662:K669"/>
    <mergeCell ref="A670:A677"/>
    <mergeCell ref="B670:B677"/>
    <mergeCell ref="C670:C677"/>
    <mergeCell ref="D670:D677"/>
    <mergeCell ref="E670:E677"/>
    <mergeCell ref="F670:F677"/>
    <mergeCell ref="G670:G677"/>
    <mergeCell ref="H670:H677"/>
    <mergeCell ref="I670:I677"/>
    <mergeCell ref="J670:J677"/>
    <mergeCell ref="K670:K677"/>
    <mergeCell ref="A662:A669"/>
    <mergeCell ref="B662:B669"/>
    <mergeCell ref="C662:C669"/>
    <mergeCell ref="D662:D669"/>
    <mergeCell ref="E662:E669"/>
    <mergeCell ref="F662:F669"/>
    <mergeCell ref="G662:G669"/>
    <mergeCell ref="H662:H669"/>
    <mergeCell ref="I678:I685"/>
    <mergeCell ref="J678:J685"/>
    <mergeCell ref="K678:K685"/>
    <mergeCell ref="A686:A693"/>
    <mergeCell ref="B686:B693"/>
    <mergeCell ref="C686:C693"/>
    <mergeCell ref="D686:D693"/>
    <mergeCell ref="E686:E693"/>
    <mergeCell ref="F686:F693"/>
    <mergeCell ref="G686:G693"/>
    <mergeCell ref="H686:H693"/>
    <mergeCell ref="I686:I693"/>
    <mergeCell ref="J686:J693"/>
    <mergeCell ref="K686:K693"/>
    <mergeCell ref="A678:A685"/>
    <mergeCell ref="B678:B685"/>
    <mergeCell ref="C678:C685"/>
    <mergeCell ref="D678:D685"/>
    <mergeCell ref="E678:E685"/>
    <mergeCell ref="F678:F685"/>
    <mergeCell ref="G678:G685"/>
    <mergeCell ref="H678:H685"/>
    <mergeCell ref="I694:I701"/>
    <mergeCell ref="J694:J701"/>
    <mergeCell ref="K694:K701"/>
    <mergeCell ref="A702:A709"/>
    <mergeCell ref="B702:B709"/>
    <mergeCell ref="C702:C709"/>
    <mergeCell ref="D702:D709"/>
    <mergeCell ref="E702:E709"/>
    <mergeCell ref="F702:F709"/>
    <mergeCell ref="G702:G709"/>
    <mergeCell ref="H702:H709"/>
    <mergeCell ref="I702:I709"/>
    <mergeCell ref="J702:J709"/>
    <mergeCell ref="K702:K709"/>
    <mergeCell ref="A694:A701"/>
    <mergeCell ref="B694:B701"/>
    <mergeCell ref="C694:C701"/>
    <mergeCell ref="D694:D701"/>
    <mergeCell ref="E694:E701"/>
    <mergeCell ref="F694:F701"/>
    <mergeCell ref="G694:G701"/>
    <mergeCell ref="H694:H701"/>
    <mergeCell ref="I710:I717"/>
    <mergeCell ref="J710:J717"/>
    <mergeCell ref="K710:K717"/>
    <mergeCell ref="A718:A725"/>
    <mergeCell ref="B718:B725"/>
    <mergeCell ref="C718:C725"/>
    <mergeCell ref="D718:D725"/>
    <mergeCell ref="E718:E725"/>
    <mergeCell ref="F718:F725"/>
    <mergeCell ref="G718:G725"/>
    <mergeCell ref="H718:H725"/>
    <mergeCell ref="I718:I725"/>
    <mergeCell ref="J718:J725"/>
    <mergeCell ref="K718:K725"/>
    <mergeCell ref="A710:A717"/>
    <mergeCell ref="B710:B717"/>
    <mergeCell ref="C710:C717"/>
    <mergeCell ref="D710:D717"/>
    <mergeCell ref="E710:E717"/>
    <mergeCell ref="F710:F717"/>
    <mergeCell ref="G710:G717"/>
    <mergeCell ref="H710:H717"/>
    <mergeCell ref="I726:I733"/>
    <mergeCell ref="J726:J733"/>
    <mergeCell ref="K726:K733"/>
    <mergeCell ref="A734:A741"/>
    <mergeCell ref="B734:B741"/>
    <mergeCell ref="C734:C741"/>
    <mergeCell ref="D734:D741"/>
    <mergeCell ref="E734:E741"/>
    <mergeCell ref="F734:F741"/>
    <mergeCell ref="G734:G741"/>
    <mergeCell ref="H734:H741"/>
    <mergeCell ref="I734:I741"/>
    <mergeCell ref="J734:J741"/>
    <mergeCell ref="K734:K741"/>
    <mergeCell ref="A726:A733"/>
    <mergeCell ref="B726:B733"/>
    <mergeCell ref="C726:C733"/>
    <mergeCell ref="D726:D733"/>
    <mergeCell ref="E726:E733"/>
    <mergeCell ref="F726:F733"/>
    <mergeCell ref="G726:G733"/>
    <mergeCell ref="H726:H733"/>
    <mergeCell ref="I742:I749"/>
    <mergeCell ref="J742:J749"/>
    <mergeCell ref="K742:K749"/>
    <mergeCell ref="A750:A757"/>
    <mergeCell ref="B750:B757"/>
    <mergeCell ref="C750:C757"/>
    <mergeCell ref="D750:D757"/>
    <mergeCell ref="E750:E757"/>
    <mergeCell ref="F750:F757"/>
    <mergeCell ref="G750:G757"/>
    <mergeCell ref="H750:H757"/>
    <mergeCell ref="I750:I757"/>
    <mergeCell ref="J750:J757"/>
    <mergeCell ref="K750:K757"/>
    <mergeCell ref="A742:A749"/>
    <mergeCell ref="B742:B749"/>
    <mergeCell ref="C742:C749"/>
    <mergeCell ref="D742:D749"/>
    <mergeCell ref="E742:E749"/>
    <mergeCell ref="F742:F749"/>
    <mergeCell ref="G742:G749"/>
    <mergeCell ref="H742:H749"/>
    <mergeCell ref="H774:H781"/>
    <mergeCell ref="I758:I765"/>
    <mergeCell ref="J758:J765"/>
    <mergeCell ref="K758:K765"/>
    <mergeCell ref="A766:A773"/>
    <mergeCell ref="B766:B773"/>
    <mergeCell ref="C766:C773"/>
    <mergeCell ref="D766:D773"/>
    <mergeCell ref="E766:E773"/>
    <mergeCell ref="F766:F773"/>
    <mergeCell ref="G766:G773"/>
    <mergeCell ref="H766:H773"/>
    <mergeCell ref="I766:I773"/>
    <mergeCell ref="J766:J773"/>
    <mergeCell ref="K766:K773"/>
    <mergeCell ref="A758:A765"/>
    <mergeCell ref="B758:B765"/>
    <mergeCell ref="C758:C765"/>
    <mergeCell ref="D758:D765"/>
    <mergeCell ref="E758:E765"/>
    <mergeCell ref="F758:F765"/>
    <mergeCell ref="G758:G765"/>
    <mergeCell ref="H758:H765"/>
    <mergeCell ref="I790:I797"/>
    <mergeCell ref="J790:J797"/>
    <mergeCell ref="K790:K797"/>
    <mergeCell ref="A790:A797"/>
    <mergeCell ref="B790:B797"/>
    <mergeCell ref="C790:C797"/>
    <mergeCell ref="D790:D797"/>
    <mergeCell ref="E790:E797"/>
    <mergeCell ref="F790:F797"/>
    <mergeCell ref="G790:G797"/>
    <mergeCell ref="H790:H797"/>
    <mergeCell ref="I774:I781"/>
    <mergeCell ref="J774:J781"/>
    <mergeCell ref="K774:K781"/>
    <mergeCell ref="A782:A789"/>
    <mergeCell ref="B782:B789"/>
    <mergeCell ref="C782:C789"/>
    <mergeCell ref="D782:D789"/>
    <mergeCell ref="E782:E789"/>
    <mergeCell ref="F782:F789"/>
    <mergeCell ref="G782:G789"/>
    <mergeCell ref="H782:H789"/>
    <mergeCell ref="I782:I789"/>
    <mergeCell ref="J782:J789"/>
    <mergeCell ref="K782:K789"/>
    <mergeCell ref="A774:A781"/>
    <mergeCell ref="B774:B781"/>
    <mergeCell ref="C774:C781"/>
    <mergeCell ref="D774:D781"/>
    <mergeCell ref="E774:E781"/>
    <mergeCell ref="F774:F781"/>
    <mergeCell ref="G774:G781"/>
    <mergeCell ref="I798:I805"/>
    <mergeCell ref="J798:J805"/>
    <mergeCell ref="K798:K805"/>
    <mergeCell ref="A806:A813"/>
    <mergeCell ref="B806:B813"/>
    <mergeCell ref="C806:C813"/>
    <mergeCell ref="D806:D813"/>
    <mergeCell ref="E806:E813"/>
    <mergeCell ref="F806:F813"/>
    <mergeCell ref="G806:G813"/>
    <mergeCell ref="H806:H813"/>
    <mergeCell ref="I806:I813"/>
    <mergeCell ref="J806:J813"/>
    <mergeCell ref="K806:K813"/>
    <mergeCell ref="A798:A805"/>
    <mergeCell ref="B798:B805"/>
    <mergeCell ref="C798:C805"/>
    <mergeCell ref="D798:D805"/>
    <mergeCell ref="E798:E805"/>
    <mergeCell ref="F798:F805"/>
    <mergeCell ref="G798:G805"/>
    <mergeCell ref="H798:H805"/>
    <mergeCell ref="I814:I821"/>
    <mergeCell ref="J814:J821"/>
    <mergeCell ref="K814:K821"/>
    <mergeCell ref="A822:A829"/>
    <mergeCell ref="B822:B829"/>
    <mergeCell ref="C822:C829"/>
    <mergeCell ref="D822:D829"/>
    <mergeCell ref="E822:E829"/>
    <mergeCell ref="F822:F829"/>
    <mergeCell ref="G822:G829"/>
    <mergeCell ref="H822:H829"/>
    <mergeCell ref="I822:I829"/>
    <mergeCell ref="J822:J829"/>
    <mergeCell ref="K822:K829"/>
    <mergeCell ref="A814:A821"/>
    <mergeCell ref="B814:B821"/>
    <mergeCell ref="C814:C821"/>
    <mergeCell ref="D814:D821"/>
    <mergeCell ref="E814:E821"/>
    <mergeCell ref="F814:F821"/>
    <mergeCell ref="G814:G821"/>
    <mergeCell ref="H814:H821"/>
    <mergeCell ref="H846:H853"/>
    <mergeCell ref="I830:I837"/>
    <mergeCell ref="J830:J837"/>
    <mergeCell ref="K830:K837"/>
    <mergeCell ref="A838:A845"/>
    <mergeCell ref="B838:B845"/>
    <mergeCell ref="C838:C845"/>
    <mergeCell ref="D838:D845"/>
    <mergeCell ref="E838:E845"/>
    <mergeCell ref="F838:F845"/>
    <mergeCell ref="G838:G845"/>
    <mergeCell ref="H838:H845"/>
    <mergeCell ref="I838:I845"/>
    <mergeCell ref="J838:J845"/>
    <mergeCell ref="K838:K845"/>
    <mergeCell ref="A830:A837"/>
    <mergeCell ref="B830:B837"/>
    <mergeCell ref="C830:C837"/>
    <mergeCell ref="D830:D837"/>
    <mergeCell ref="E830:E837"/>
    <mergeCell ref="F830:F837"/>
    <mergeCell ref="G830:G837"/>
    <mergeCell ref="H830:H837"/>
    <mergeCell ref="A862:A869"/>
    <mergeCell ref="B862:B869"/>
    <mergeCell ref="C862:C869"/>
    <mergeCell ref="D862:D869"/>
    <mergeCell ref="E862:E869"/>
    <mergeCell ref="F862:F869"/>
    <mergeCell ref="G862:G869"/>
    <mergeCell ref="H862:H869"/>
    <mergeCell ref="I862:I869"/>
    <mergeCell ref="J862:J869"/>
    <mergeCell ref="K862:K869"/>
    <mergeCell ref="I846:I853"/>
    <mergeCell ref="J846:J853"/>
    <mergeCell ref="K846:K853"/>
    <mergeCell ref="A854:A861"/>
    <mergeCell ref="B854:B861"/>
    <mergeCell ref="C854:C861"/>
    <mergeCell ref="D854:D861"/>
    <mergeCell ref="E854:E861"/>
    <mergeCell ref="F854:F861"/>
    <mergeCell ref="G854:G861"/>
    <mergeCell ref="H854:H861"/>
    <mergeCell ref="I854:I861"/>
    <mergeCell ref="J854:J861"/>
    <mergeCell ref="K854:K861"/>
    <mergeCell ref="A846:A853"/>
    <mergeCell ref="B846:B853"/>
    <mergeCell ref="C846:C853"/>
    <mergeCell ref="D846:D853"/>
    <mergeCell ref="E846:E853"/>
    <mergeCell ref="F846:F853"/>
    <mergeCell ref="G846:G853"/>
    <mergeCell ref="E886:E893"/>
    <mergeCell ref="F886:F893"/>
    <mergeCell ref="G886:G893"/>
    <mergeCell ref="H886:H893"/>
    <mergeCell ref="I870:I877"/>
    <mergeCell ref="J870:J877"/>
    <mergeCell ref="K870:K877"/>
    <mergeCell ref="A878:A885"/>
    <mergeCell ref="B878:B885"/>
    <mergeCell ref="C878:C885"/>
    <mergeCell ref="D878:D885"/>
    <mergeCell ref="E878:E885"/>
    <mergeCell ref="F878:F885"/>
    <mergeCell ref="G878:G885"/>
    <mergeCell ref="H878:H885"/>
    <mergeCell ref="I878:I885"/>
    <mergeCell ref="J878:J885"/>
    <mergeCell ref="K878:K885"/>
    <mergeCell ref="A870:A877"/>
    <mergeCell ref="B870:B877"/>
    <mergeCell ref="C870:C877"/>
    <mergeCell ref="D870:D877"/>
    <mergeCell ref="E870:E877"/>
    <mergeCell ref="F870:F877"/>
    <mergeCell ref="G870:G877"/>
    <mergeCell ref="H870:H877"/>
    <mergeCell ref="F910:F917"/>
    <mergeCell ref="G910:G917"/>
    <mergeCell ref="H910:H917"/>
    <mergeCell ref="I910:I917"/>
    <mergeCell ref="J910:J917"/>
    <mergeCell ref="K910:K917"/>
    <mergeCell ref="A902:A909"/>
    <mergeCell ref="B902:B909"/>
    <mergeCell ref="C902:C909"/>
    <mergeCell ref="D902:D909"/>
    <mergeCell ref="E902:E909"/>
    <mergeCell ref="F902:F909"/>
    <mergeCell ref="G902:G909"/>
    <mergeCell ref="H902:H909"/>
    <mergeCell ref="I886:I893"/>
    <mergeCell ref="J886:J893"/>
    <mergeCell ref="K886:K893"/>
    <mergeCell ref="A894:A901"/>
    <mergeCell ref="B894:B901"/>
    <mergeCell ref="C894:C901"/>
    <mergeCell ref="D894:D901"/>
    <mergeCell ref="E894:E901"/>
    <mergeCell ref="F894:F901"/>
    <mergeCell ref="G894:G901"/>
    <mergeCell ref="H894:H901"/>
    <mergeCell ref="I894:I901"/>
    <mergeCell ref="J894:J901"/>
    <mergeCell ref="K894:K901"/>
    <mergeCell ref="A886:A893"/>
    <mergeCell ref="B886:B893"/>
    <mergeCell ref="C886:C893"/>
    <mergeCell ref="D886:D893"/>
    <mergeCell ref="Q75:Q82"/>
    <mergeCell ref="R75:R82"/>
    <mergeCell ref="I918:I925"/>
    <mergeCell ref="J918:J925"/>
    <mergeCell ref="K918:K925"/>
    <mergeCell ref="A926:A933"/>
    <mergeCell ref="B926:B933"/>
    <mergeCell ref="C926:C933"/>
    <mergeCell ref="D926:D933"/>
    <mergeCell ref="E926:E933"/>
    <mergeCell ref="F926:F933"/>
    <mergeCell ref="G926:G933"/>
    <mergeCell ref="H926:H933"/>
    <mergeCell ref="I926:I933"/>
    <mergeCell ref="J926:J933"/>
    <mergeCell ref="K926:K933"/>
    <mergeCell ref="A918:A925"/>
    <mergeCell ref="B918:B925"/>
    <mergeCell ref="C918:C925"/>
    <mergeCell ref="D918:D925"/>
    <mergeCell ref="E918:E925"/>
    <mergeCell ref="F918:F925"/>
    <mergeCell ref="G918:G925"/>
    <mergeCell ref="H918:H925"/>
    <mergeCell ref="I902:I909"/>
    <mergeCell ref="J902:J909"/>
    <mergeCell ref="K902:K909"/>
    <mergeCell ref="A910:A917"/>
    <mergeCell ref="B910:B917"/>
    <mergeCell ref="C910:C917"/>
    <mergeCell ref="D910:D917"/>
    <mergeCell ref="E910:E917"/>
    <mergeCell ref="Q3:Q10"/>
    <mergeCell ref="R3:R10"/>
    <mergeCell ref="Q11:Q18"/>
    <mergeCell ref="R11:R18"/>
    <mergeCell ref="Q19:Q26"/>
    <mergeCell ref="R19:R26"/>
    <mergeCell ref="Q27:Q34"/>
    <mergeCell ref="R27:R34"/>
    <mergeCell ref="Q35:Q42"/>
    <mergeCell ref="R35:R42"/>
    <mergeCell ref="Q43:Q50"/>
    <mergeCell ref="R43:R50"/>
    <mergeCell ref="Q51:Q58"/>
    <mergeCell ref="R51:R58"/>
    <mergeCell ref="Q59:Q66"/>
    <mergeCell ref="R59:R66"/>
    <mergeCell ref="Q67:Q74"/>
    <mergeCell ref="R67:R74"/>
    <mergeCell ref="Q83:Q86"/>
    <mergeCell ref="R83:R86"/>
    <mergeCell ref="Q87:Q94"/>
    <mergeCell ref="R87:R94"/>
    <mergeCell ref="Q143:Q146"/>
    <mergeCell ref="R143:R146"/>
    <mergeCell ref="Q147:Q154"/>
    <mergeCell ref="R147:R154"/>
    <mergeCell ref="Q163:Q170"/>
    <mergeCell ref="R163:R170"/>
    <mergeCell ref="Q171:Q178"/>
    <mergeCell ref="R171:R178"/>
    <mergeCell ref="Q179:Q186"/>
    <mergeCell ref="R179:R186"/>
    <mergeCell ref="Q187:Q194"/>
    <mergeCell ref="R187:R194"/>
    <mergeCell ref="Q195:Q202"/>
    <mergeCell ref="R195:R202"/>
    <mergeCell ref="Q95:Q102"/>
    <mergeCell ref="R95:R102"/>
    <mergeCell ref="Q103:Q110"/>
    <mergeCell ref="R103:R110"/>
    <mergeCell ref="Q111:Q118"/>
    <mergeCell ref="R111:R118"/>
    <mergeCell ref="Q119:Q126"/>
    <mergeCell ref="R119:R126"/>
    <mergeCell ref="Q127:Q134"/>
    <mergeCell ref="R127:R134"/>
    <mergeCell ref="Q135:Q142"/>
    <mergeCell ref="R135:R142"/>
    <mergeCell ref="Q203:Q210"/>
    <mergeCell ref="R203:R210"/>
    <mergeCell ref="Q211:Q218"/>
    <mergeCell ref="R211:R218"/>
    <mergeCell ref="Q155:Q162"/>
    <mergeCell ref="R155:R162"/>
    <mergeCell ref="Q219:Q226"/>
    <mergeCell ref="R219:R226"/>
    <mergeCell ref="Q227:Q234"/>
    <mergeCell ref="R227:R234"/>
    <mergeCell ref="Q371:Q378"/>
    <mergeCell ref="R371:R378"/>
    <mergeCell ref="Q235:Q242"/>
    <mergeCell ref="R235:R242"/>
    <mergeCell ref="Q243:Q250"/>
    <mergeCell ref="R243:R250"/>
    <mergeCell ref="Q251:Q258"/>
    <mergeCell ref="R251:R258"/>
    <mergeCell ref="Q259:Q266"/>
    <mergeCell ref="R259:R266"/>
    <mergeCell ref="Q267:Q274"/>
    <mergeCell ref="R267:R274"/>
    <mergeCell ref="Q275:Q282"/>
    <mergeCell ref="R275:R282"/>
    <mergeCell ref="Q283:Q290"/>
    <mergeCell ref="R283:R290"/>
    <mergeCell ref="Q291:Q298"/>
    <mergeCell ref="R291:R298"/>
    <mergeCell ref="Q299:Q306"/>
    <mergeCell ref="R299:R306"/>
    <mergeCell ref="Q379:Q386"/>
    <mergeCell ref="R379:R386"/>
    <mergeCell ref="Q387:Q394"/>
    <mergeCell ref="R387:R394"/>
    <mergeCell ref="Q396:Q403"/>
    <mergeCell ref="R396:R403"/>
    <mergeCell ref="Q404:Q411"/>
    <mergeCell ref="R404:R411"/>
    <mergeCell ref="Q412:Q419"/>
    <mergeCell ref="R412:R419"/>
    <mergeCell ref="Q420:Q427"/>
    <mergeCell ref="R420:R427"/>
    <mergeCell ref="Q428:Q435"/>
    <mergeCell ref="R428:R435"/>
    <mergeCell ref="Q436:Q443"/>
    <mergeCell ref="R436:R443"/>
    <mergeCell ref="Q307:Q314"/>
    <mergeCell ref="R307:R314"/>
    <mergeCell ref="Q315:Q322"/>
    <mergeCell ref="R315:R322"/>
    <mergeCell ref="Q323:Q330"/>
    <mergeCell ref="R323:R330"/>
    <mergeCell ref="Q331:Q338"/>
    <mergeCell ref="R331:R338"/>
    <mergeCell ref="Q339:Q346"/>
    <mergeCell ref="R339:R346"/>
    <mergeCell ref="Q347:Q354"/>
    <mergeCell ref="R347:R354"/>
    <mergeCell ref="Q355:Q362"/>
    <mergeCell ref="R355:R362"/>
    <mergeCell ref="Q363:Q370"/>
    <mergeCell ref="R363:R370"/>
    <mergeCell ref="Q444:Q451"/>
    <mergeCell ref="R444:R451"/>
    <mergeCell ref="Q452:Q459"/>
    <mergeCell ref="R452:R459"/>
    <mergeCell ref="Q460:Q467"/>
    <mergeCell ref="R460:R467"/>
    <mergeCell ref="Q468:Q475"/>
    <mergeCell ref="R468:R475"/>
    <mergeCell ref="Q476:Q483"/>
    <mergeCell ref="R476:R483"/>
    <mergeCell ref="Q484:Q491"/>
    <mergeCell ref="R484:R491"/>
    <mergeCell ref="Q492:Q499"/>
    <mergeCell ref="R492:R499"/>
    <mergeCell ref="Q500:Q507"/>
    <mergeCell ref="R500:R507"/>
    <mergeCell ref="Q508:Q515"/>
    <mergeCell ref="R508:R515"/>
    <mergeCell ref="Q516:Q523"/>
    <mergeCell ref="R516:R523"/>
    <mergeCell ref="Q524:Q531"/>
    <mergeCell ref="R524:R531"/>
    <mergeCell ref="Q532:Q539"/>
    <mergeCell ref="R532:R539"/>
    <mergeCell ref="Q550:Q557"/>
    <mergeCell ref="R550:R557"/>
    <mergeCell ref="Q558:Q565"/>
    <mergeCell ref="R558:R565"/>
    <mergeCell ref="Q566:Q573"/>
    <mergeCell ref="R566:R573"/>
    <mergeCell ref="Q574:Q581"/>
    <mergeCell ref="R574:R581"/>
    <mergeCell ref="Q582:Q589"/>
    <mergeCell ref="R582:R589"/>
    <mergeCell ref="Q590:Q597"/>
    <mergeCell ref="R590:R597"/>
    <mergeCell ref="Q598:Q605"/>
    <mergeCell ref="R598:R605"/>
    <mergeCell ref="Q606:Q613"/>
    <mergeCell ref="R606:R613"/>
    <mergeCell ref="Q614:Q621"/>
    <mergeCell ref="R614:R621"/>
    <mergeCell ref="Q622:Q629"/>
    <mergeCell ref="R622:R629"/>
    <mergeCell ref="Q630:Q637"/>
    <mergeCell ref="R630:R637"/>
    <mergeCell ref="Q638:Q645"/>
    <mergeCell ref="R638:R645"/>
    <mergeCell ref="Q646:Q653"/>
    <mergeCell ref="R646:R653"/>
    <mergeCell ref="Q654:Q661"/>
    <mergeCell ref="R654:R661"/>
    <mergeCell ref="Q662:Q669"/>
    <mergeCell ref="R662:R669"/>
    <mergeCell ref="Q670:Q677"/>
    <mergeCell ref="R670:R677"/>
    <mergeCell ref="Q678:Q685"/>
    <mergeCell ref="R678:R685"/>
    <mergeCell ref="Q686:Q693"/>
    <mergeCell ref="R686:R693"/>
    <mergeCell ref="Q694:Q701"/>
    <mergeCell ref="R694:R701"/>
    <mergeCell ref="Q702:Q709"/>
    <mergeCell ref="R702:R709"/>
    <mergeCell ref="Q710:Q717"/>
    <mergeCell ref="R710:R717"/>
    <mergeCell ref="Q718:Q725"/>
    <mergeCell ref="R718:R725"/>
    <mergeCell ref="Q726:Q733"/>
    <mergeCell ref="R726:R733"/>
    <mergeCell ref="Q734:Q741"/>
    <mergeCell ref="R734:R741"/>
    <mergeCell ref="Q742:Q749"/>
    <mergeCell ref="R742:R749"/>
    <mergeCell ref="Q750:Q757"/>
    <mergeCell ref="R750:R757"/>
    <mergeCell ref="Q758:Q765"/>
    <mergeCell ref="R758:R765"/>
    <mergeCell ref="Q766:Q773"/>
    <mergeCell ref="R766:R773"/>
    <mergeCell ref="Q774:Q781"/>
    <mergeCell ref="R774:R781"/>
    <mergeCell ref="Q782:Q789"/>
    <mergeCell ref="R782:R789"/>
    <mergeCell ref="Q790:Q797"/>
    <mergeCell ref="R790:R797"/>
    <mergeCell ref="Q798:Q805"/>
    <mergeCell ref="R798:R805"/>
    <mergeCell ref="Q806:Q813"/>
    <mergeCell ref="R806:R813"/>
    <mergeCell ref="Q886:Q893"/>
    <mergeCell ref="R886:R893"/>
    <mergeCell ref="Q894:Q901"/>
    <mergeCell ref="R894:R901"/>
    <mergeCell ref="Q902:Q909"/>
    <mergeCell ref="R902:R909"/>
    <mergeCell ref="Q910:Q917"/>
    <mergeCell ref="R910:R917"/>
    <mergeCell ref="Q918:Q925"/>
    <mergeCell ref="R918:R925"/>
    <mergeCell ref="Q926:Q933"/>
    <mergeCell ref="R926:R933"/>
    <mergeCell ref="Q814:Q821"/>
    <mergeCell ref="R814:R821"/>
    <mergeCell ref="Q822:Q829"/>
    <mergeCell ref="R822:R829"/>
    <mergeCell ref="Q830:Q837"/>
    <mergeCell ref="R830:R837"/>
    <mergeCell ref="Q838:Q845"/>
    <mergeCell ref="R838:R845"/>
    <mergeCell ref="Q846:Q853"/>
    <mergeCell ref="R846:R853"/>
    <mergeCell ref="Q854:Q861"/>
    <mergeCell ref="R854:R861"/>
    <mergeCell ref="Q862:Q869"/>
    <mergeCell ref="R862:R869"/>
    <mergeCell ref="Q870:Q877"/>
    <mergeCell ref="R870:R877"/>
    <mergeCell ref="Q878:Q885"/>
    <mergeCell ref="R878:R885"/>
    <mergeCell ref="S3:S10"/>
    <mergeCell ref="T3:T10"/>
    <mergeCell ref="S11:S18"/>
    <mergeCell ref="T11:T18"/>
    <mergeCell ref="S19:S26"/>
    <mergeCell ref="T19:T26"/>
    <mergeCell ref="S27:S34"/>
    <mergeCell ref="T27:T34"/>
    <mergeCell ref="S35:S42"/>
    <mergeCell ref="T35:T42"/>
    <mergeCell ref="S43:S50"/>
    <mergeCell ref="T43:T50"/>
    <mergeCell ref="S51:S58"/>
    <mergeCell ref="T51:T58"/>
    <mergeCell ref="S59:S66"/>
    <mergeCell ref="T59:T66"/>
    <mergeCell ref="S67:S74"/>
    <mergeCell ref="T67:T74"/>
    <mergeCell ref="S75:S82"/>
    <mergeCell ref="T75:T82"/>
    <mergeCell ref="S83:S86"/>
    <mergeCell ref="T83:T86"/>
    <mergeCell ref="S87:S94"/>
    <mergeCell ref="T87:T94"/>
    <mergeCell ref="S95:S102"/>
    <mergeCell ref="T95:T102"/>
    <mergeCell ref="S103:S110"/>
    <mergeCell ref="T103:T110"/>
    <mergeCell ref="S111:S118"/>
    <mergeCell ref="T111:T118"/>
    <mergeCell ref="S119:S126"/>
    <mergeCell ref="T119:T126"/>
    <mergeCell ref="S127:S134"/>
    <mergeCell ref="T127:T134"/>
    <mergeCell ref="S135:S142"/>
    <mergeCell ref="T135:T142"/>
    <mergeCell ref="S143:S146"/>
    <mergeCell ref="T143:T146"/>
    <mergeCell ref="S147:S154"/>
    <mergeCell ref="T147:T154"/>
    <mergeCell ref="S155:S162"/>
    <mergeCell ref="T155:T162"/>
    <mergeCell ref="S163:S170"/>
    <mergeCell ref="T163:T170"/>
    <mergeCell ref="S171:S178"/>
    <mergeCell ref="T171:T178"/>
    <mergeCell ref="S179:S186"/>
    <mergeCell ref="T179:T186"/>
    <mergeCell ref="S187:S194"/>
    <mergeCell ref="T187:T194"/>
    <mergeCell ref="S195:S202"/>
    <mergeCell ref="T195:T202"/>
    <mergeCell ref="S203:S210"/>
    <mergeCell ref="T203:T210"/>
    <mergeCell ref="S211:S218"/>
    <mergeCell ref="T211:T218"/>
    <mergeCell ref="S219:S226"/>
    <mergeCell ref="T219:T226"/>
    <mergeCell ref="S227:S234"/>
    <mergeCell ref="T227:T234"/>
    <mergeCell ref="S235:S242"/>
    <mergeCell ref="T235:T242"/>
    <mergeCell ref="S243:S250"/>
    <mergeCell ref="T243:T250"/>
    <mergeCell ref="S251:S258"/>
    <mergeCell ref="T251:T258"/>
    <mergeCell ref="S259:S266"/>
    <mergeCell ref="T259:T266"/>
    <mergeCell ref="S267:S274"/>
    <mergeCell ref="T267:T274"/>
    <mergeCell ref="S275:S282"/>
    <mergeCell ref="T275:T282"/>
    <mergeCell ref="S283:S290"/>
    <mergeCell ref="T283:T290"/>
    <mergeCell ref="S291:S298"/>
    <mergeCell ref="T291:T298"/>
    <mergeCell ref="S299:S306"/>
    <mergeCell ref="T299:T306"/>
    <mergeCell ref="S307:S314"/>
    <mergeCell ref="T307:T314"/>
    <mergeCell ref="S315:S322"/>
    <mergeCell ref="T315:T322"/>
    <mergeCell ref="S323:S330"/>
    <mergeCell ref="T323:T330"/>
    <mergeCell ref="S331:S338"/>
    <mergeCell ref="T331:T338"/>
    <mergeCell ref="S339:S346"/>
    <mergeCell ref="T339:T346"/>
    <mergeCell ref="S347:S354"/>
    <mergeCell ref="T347:T354"/>
    <mergeCell ref="S355:S362"/>
    <mergeCell ref="T355:T362"/>
    <mergeCell ref="S363:S370"/>
    <mergeCell ref="T363:T370"/>
    <mergeCell ref="S371:S378"/>
    <mergeCell ref="T371:T378"/>
    <mergeCell ref="S379:S386"/>
    <mergeCell ref="T379:T386"/>
    <mergeCell ref="S387:S394"/>
    <mergeCell ref="T387:T394"/>
    <mergeCell ref="S396:S403"/>
    <mergeCell ref="T396:T403"/>
    <mergeCell ref="S404:S411"/>
    <mergeCell ref="T404:T411"/>
    <mergeCell ref="S412:S419"/>
    <mergeCell ref="T412:T419"/>
    <mergeCell ref="S420:S427"/>
    <mergeCell ref="T420:T427"/>
    <mergeCell ref="S428:S435"/>
    <mergeCell ref="T428:T435"/>
    <mergeCell ref="S436:S443"/>
    <mergeCell ref="T436:T443"/>
    <mergeCell ref="S444:S451"/>
    <mergeCell ref="T444:T451"/>
    <mergeCell ref="S452:S459"/>
    <mergeCell ref="T452:T459"/>
    <mergeCell ref="S460:S467"/>
    <mergeCell ref="T460:T467"/>
    <mergeCell ref="S468:S475"/>
    <mergeCell ref="T468:T475"/>
    <mergeCell ref="S476:S483"/>
    <mergeCell ref="T476:T483"/>
    <mergeCell ref="S484:S491"/>
    <mergeCell ref="T484:T491"/>
    <mergeCell ref="S492:S499"/>
    <mergeCell ref="T492:T499"/>
    <mergeCell ref="S500:S507"/>
    <mergeCell ref="T500:T507"/>
    <mergeCell ref="S508:S515"/>
    <mergeCell ref="T508:T515"/>
    <mergeCell ref="S516:S523"/>
    <mergeCell ref="T516:T523"/>
    <mergeCell ref="S524:S531"/>
    <mergeCell ref="T524:T531"/>
    <mergeCell ref="S532:S539"/>
    <mergeCell ref="T532:T539"/>
    <mergeCell ref="S550:S557"/>
    <mergeCell ref="T550:T557"/>
    <mergeCell ref="S558:S565"/>
    <mergeCell ref="T558:T565"/>
    <mergeCell ref="S566:S573"/>
    <mergeCell ref="T566:T573"/>
    <mergeCell ref="S574:S581"/>
    <mergeCell ref="T574:T581"/>
    <mergeCell ref="S582:S589"/>
    <mergeCell ref="T582:T589"/>
    <mergeCell ref="S590:S597"/>
    <mergeCell ref="T590:T597"/>
    <mergeCell ref="S598:S605"/>
    <mergeCell ref="T598:T605"/>
    <mergeCell ref="S606:S613"/>
    <mergeCell ref="T606:T613"/>
    <mergeCell ref="S614:S621"/>
    <mergeCell ref="T614:T621"/>
    <mergeCell ref="S622:S629"/>
    <mergeCell ref="T622:T629"/>
    <mergeCell ref="S630:S637"/>
    <mergeCell ref="T630:T637"/>
    <mergeCell ref="S638:S645"/>
    <mergeCell ref="T638:T645"/>
    <mergeCell ref="S646:S653"/>
    <mergeCell ref="T646:T653"/>
    <mergeCell ref="S654:S661"/>
    <mergeCell ref="T654:T661"/>
    <mergeCell ref="S662:S669"/>
    <mergeCell ref="T662:T669"/>
    <mergeCell ref="S670:S677"/>
    <mergeCell ref="T670:T677"/>
    <mergeCell ref="S678:S685"/>
    <mergeCell ref="T678:T685"/>
    <mergeCell ref="S686:S693"/>
    <mergeCell ref="T686:T693"/>
    <mergeCell ref="S694:S701"/>
    <mergeCell ref="T694:T701"/>
    <mergeCell ref="S702:S709"/>
    <mergeCell ref="T702:T709"/>
    <mergeCell ref="S710:S717"/>
    <mergeCell ref="T710:T717"/>
    <mergeCell ref="S718:S725"/>
    <mergeCell ref="T718:T725"/>
    <mergeCell ref="S814:S821"/>
    <mergeCell ref="T814:T821"/>
    <mergeCell ref="S822:S829"/>
    <mergeCell ref="T822:T829"/>
    <mergeCell ref="S830:S837"/>
    <mergeCell ref="T830:T837"/>
    <mergeCell ref="S838:S845"/>
    <mergeCell ref="T838:T845"/>
    <mergeCell ref="S846:S853"/>
    <mergeCell ref="T846:T853"/>
    <mergeCell ref="S854:S861"/>
    <mergeCell ref="T854:T861"/>
    <mergeCell ref="S862:S869"/>
    <mergeCell ref="T862:T869"/>
    <mergeCell ref="S726:S733"/>
    <mergeCell ref="T726:T733"/>
    <mergeCell ref="S734:S741"/>
    <mergeCell ref="T734:T741"/>
    <mergeCell ref="S742:S749"/>
    <mergeCell ref="T742:T749"/>
    <mergeCell ref="S750:S757"/>
    <mergeCell ref="T750:T757"/>
    <mergeCell ref="S758:S765"/>
    <mergeCell ref="T758:T765"/>
    <mergeCell ref="S766:S773"/>
    <mergeCell ref="T766:T773"/>
    <mergeCell ref="S774:S781"/>
    <mergeCell ref="T774:T781"/>
    <mergeCell ref="S782:S789"/>
    <mergeCell ref="T782:T789"/>
    <mergeCell ref="S790:S797"/>
    <mergeCell ref="T790:T797"/>
    <mergeCell ref="S870:S877"/>
    <mergeCell ref="T870:T877"/>
    <mergeCell ref="S878:S885"/>
    <mergeCell ref="T878:T885"/>
    <mergeCell ref="S886:S893"/>
    <mergeCell ref="T886:T893"/>
    <mergeCell ref="S894:S901"/>
    <mergeCell ref="T894:T901"/>
    <mergeCell ref="S902:S909"/>
    <mergeCell ref="T902:T909"/>
    <mergeCell ref="S910:S917"/>
    <mergeCell ref="T910:T917"/>
    <mergeCell ref="S918:S925"/>
    <mergeCell ref="T918:T925"/>
    <mergeCell ref="S926:S933"/>
    <mergeCell ref="T926:T933"/>
    <mergeCell ref="U3:U10"/>
    <mergeCell ref="U75:U82"/>
    <mergeCell ref="U143:U146"/>
    <mergeCell ref="U211:U218"/>
    <mergeCell ref="U283:U290"/>
    <mergeCell ref="U355:U362"/>
    <mergeCell ref="U428:U435"/>
    <mergeCell ref="U500:U507"/>
    <mergeCell ref="U582:U589"/>
    <mergeCell ref="U654:U661"/>
    <mergeCell ref="U726:U733"/>
    <mergeCell ref="U886:U893"/>
    <mergeCell ref="S798:S805"/>
    <mergeCell ref="T798:T805"/>
    <mergeCell ref="S806:S813"/>
    <mergeCell ref="T806:T813"/>
    <mergeCell ref="V3:V10"/>
    <mergeCell ref="U11:U18"/>
    <mergeCell ref="V11:V18"/>
    <mergeCell ref="U19:U26"/>
    <mergeCell ref="V19:V26"/>
    <mergeCell ref="U27:U34"/>
    <mergeCell ref="V27:V34"/>
    <mergeCell ref="U35:U42"/>
    <mergeCell ref="V35:V42"/>
    <mergeCell ref="U43:U50"/>
    <mergeCell ref="V43:V50"/>
    <mergeCell ref="U51:U58"/>
    <mergeCell ref="V51:V58"/>
    <mergeCell ref="U59:U66"/>
    <mergeCell ref="V59:V66"/>
    <mergeCell ref="U67:U74"/>
    <mergeCell ref="V67:V74"/>
    <mergeCell ref="V75:V82"/>
    <mergeCell ref="U83:U86"/>
    <mergeCell ref="V83:V86"/>
    <mergeCell ref="U87:U94"/>
    <mergeCell ref="V87:V94"/>
    <mergeCell ref="U95:U102"/>
    <mergeCell ref="V95:V102"/>
    <mergeCell ref="U103:U110"/>
    <mergeCell ref="V103:V110"/>
    <mergeCell ref="U111:U118"/>
    <mergeCell ref="V111:V118"/>
    <mergeCell ref="U119:U126"/>
    <mergeCell ref="V119:V126"/>
    <mergeCell ref="U127:U134"/>
    <mergeCell ref="V127:V134"/>
    <mergeCell ref="U135:U142"/>
    <mergeCell ref="V135:V142"/>
    <mergeCell ref="V143:V146"/>
    <mergeCell ref="U147:U154"/>
    <mergeCell ref="V147:V154"/>
    <mergeCell ref="U155:U162"/>
    <mergeCell ref="V155:V162"/>
    <mergeCell ref="U163:U170"/>
    <mergeCell ref="V163:V170"/>
    <mergeCell ref="U171:U178"/>
    <mergeCell ref="V171:V178"/>
    <mergeCell ref="U179:U186"/>
    <mergeCell ref="V179:V186"/>
    <mergeCell ref="U187:U194"/>
    <mergeCell ref="V187:V194"/>
    <mergeCell ref="U195:U202"/>
    <mergeCell ref="V195:V202"/>
    <mergeCell ref="U203:U210"/>
    <mergeCell ref="V203:V210"/>
    <mergeCell ref="V211:V218"/>
    <mergeCell ref="U219:U226"/>
    <mergeCell ref="V219:V226"/>
    <mergeCell ref="U227:U234"/>
    <mergeCell ref="V227:V234"/>
    <mergeCell ref="U235:U242"/>
    <mergeCell ref="V235:V242"/>
    <mergeCell ref="U243:U250"/>
    <mergeCell ref="V243:V250"/>
    <mergeCell ref="U251:U258"/>
    <mergeCell ref="V251:V258"/>
    <mergeCell ref="U259:U266"/>
    <mergeCell ref="V259:V266"/>
    <mergeCell ref="U267:U274"/>
    <mergeCell ref="V267:V274"/>
    <mergeCell ref="U275:U282"/>
    <mergeCell ref="V275:V282"/>
    <mergeCell ref="V283:V290"/>
    <mergeCell ref="U291:U298"/>
    <mergeCell ref="V291:V298"/>
    <mergeCell ref="U299:U306"/>
    <mergeCell ref="V299:V306"/>
    <mergeCell ref="U307:U314"/>
    <mergeCell ref="V307:V314"/>
    <mergeCell ref="U315:U322"/>
    <mergeCell ref="V315:V322"/>
    <mergeCell ref="U323:U330"/>
    <mergeCell ref="V323:V330"/>
    <mergeCell ref="U331:U338"/>
    <mergeCell ref="V331:V338"/>
    <mergeCell ref="U339:U346"/>
    <mergeCell ref="V339:V346"/>
    <mergeCell ref="U347:U354"/>
    <mergeCell ref="V347:V354"/>
    <mergeCell ref="V355:V362"/>
    <mergeCell ref="U363:U370"/>
    <mergeCell ref="V363:V370"/>
    <mergeCell ref="U371:U378"/>
    <mergeCell ref="V371:V378"/>
    <mergeCell ref="U379:U386"/>
    <mergeCell ref="V379:V386"/>
    <mergeCell ref="U387:U394"/>
    <mergeCell ref="V387:V394"/>
    <mergeCell ref="U396:U403"/>
    <mergeCell ref="V396:V403"/>
    <mergeCell ref="U404:U411"/>
    <mergeCell ref="V404:V411"/>
    <mergeCell ref="U412:U419"/>
    <mergeCell ref="V412:V419"/>
    <mergeCell ref="U420:U427"/>
    <mergeCell ref="V420:V427"/>
    <mergeCell ref="V428:V435"/>
    <mergeCell ref="U436:U443"/>
    <mergeCell ref="V436:V443"/>
    <mergeCell ref="U444:U451"/>
    <mergeCell ref="V444:V451"/>
    <mergeCell ref="U452:U459"/>
    <mergeCell ref="V452:V459"/>
    <mergeCell ref="U460:U467"/>
    <mergeCell ref="V460:V467"/>
    <mergeCell ref="U468:U475"/>
    <mergeCell ref="V468:V475"/>
    <mergeCell ref="U476:U483"/>
    <mergeCell ref="V476:V483"/>
    <mergeCell ref="U484:U491"/>
    <mergeCell ref="V484:V491"/>
    <mergeCell ref="U492:U499"/>
    <mergeCell ref="V492:V499"/>
    <mergeCell ref="V500:V507"/>
    <mergeCell ref="U508:U515"/>
    <mergeCell ref="V508:V515"/>
    <mergeCell ref="U516:U523"/>
    <mergeCell ref="V516:V523"/>
    <mergeCell ref="U524:U531"/>
    <mergeCell ref="V524:V531"/>
    <mergeCell ref="U532:U539"/>
    <mergeCell ref="V532:V539"/>
    <mergeCell ref="U550:U557"/>
    <mergeCell ref="V550:V557"/>
    <mergeCell ref="U558:U565"/>
    <mergeCell ref="V558:V565"/>
    <mergeCell ref="U566:U573"/>
    <mergeCell ref="V566:V573"/>
    <mergeCell ref="U574:U581"/>
    <mergeCell ref="V574:V581"/>
    <mergeCell ref="V582:V589"/>
    <mergeCell ref="U590:U597"/>
    <mergeCell ref="V590:V597"/>
    <mergeCell ref="U598:U605"/>
    <mergeCell ref="V598:V605"/>
    <mergeCell ref="U606:U613"/>
    <mergeCell ref="V606:V613"/>
    <mergeCell ref="U614:U621"/>
    <mergeCell ref="V614:V621"/>
    <mergeCell ref="U622:U629"/>
    <mergeCell ref="V622:V629"/>
    <mergeCell ref="U630:U637"/>
    <mergeCell ref="V630:V637"/>
    <mergeCell ref="U638:U645"/>
    <mergeCell ref="V638:V645"/>
    <mergeCell ref="U646:U653"/>
    <mergeCell ref="V646:V653"/>
    <mergeCell ref="V654:V661"/>
    <mergeCell ref="U662:U669"/>
    <mergeCell ref="V662:V669"/>
    <mergeCell ref="U670:U677"/>
    <mergeCell ref="V670:V677"/>
    <mergeCell ref="U678:U685"/>
    <mergeCell ref="V678:V685"/>
    <mergeCell ref="U686:U693"/>
    <mergeCell ref="V686:V693"/>
    <mergeCell ref="U694:U701"/>
    <mergeCell ref="V694:V701"/>
    <mergeCell ref="U702:U709"/>
    <mergeCell ref="V702:V709"/>
    <mergeCell ref="U710:U717"/>
    <mergeCell ref="V710:V717"/>
    <mergeCell ref="U718:U725"/>
    <mergeCell ref="V718:V725"/>
    <mergeCell ref="V726:V733"/>
    <mergeCell ref="U734:U741"/>
    <mergeCell ref="V734:V741"/>
    <mergeCell ref="U878:U885"/>
    <mergeCell ref="V878:V885"/>
    <mergeCell ref="U742:U749"/>
    <mergeCell ref="V742:V749"/>
    <mergeCell ref="U750:U757"/>
    <mergeCell ref="V750:V757"/>
    <mergeCell ref="U758:U765"/>
    <mergeCell ref="V758:V765"/>
    <mergeCell ref="U766:U773"/>
    <mergeCell ref="V766:V773"/>
    <mergeCell ref="U774:U781"/>
    <mergeCell ref="V774:V781"/>
    <mergeCell ref="U782:U789"/>
    <mergeCell ref="V782:V789"/>
    <mergeCell ref="U790:U797"/>
    <mergeCell ref="V790:V797"/>
    <mergeCell ref="U798:U805"/>
    <mergeCell ref="V798:V805"/>
    <mergeCell ref="U806:U813"/>
    <mergeCell ref="V806:V813"/>
    <mergeCell ref="V886:V893"/>
    <mergeCell ref="U894:U901"/>
    <mergeCell ref="V894:V901"/>
    <mergeCell ref="U902:U909"/>
    <mergeCell ref="V902:V909"/>
    <mergeCell ref="U910:U917"/>
    <mergeCell ref="V910:V917"/>
    <mergeCell ref="U918:U925"/>
    <mergeCell ref="V918:V925"/>
    <mergeCell ref="U926:U933"/>
    <mergeCell ref="V926:V933"/>
    <mergeCell ref="U814:U821"/>
    <mergeCell ref="V814:V821"/>
    <mergeCell ref="U822:U829"/>
    <mergeCell ref="V822:V829"/>
    <mergeCell ref="U830:U837"/>
    <mergeCell ref="V830:V837"/>
    <mergeCell ref="U838:U845"/>
    <mergeCell ref="V838:V845"/>
    <mergeCell ref="U846:U853"/>
    <mergeCell ref="V846:V853"/>
    <mergeCell ref="U854:U861"/>
    <mergeCell ref="V854:V861"/>
    <mergeCell ref="U862:U869"/>
    <mergeCell ref="V862:V869"/>
    <mergeCell ref="U870:U877"/>
    <mergeCell ref="V870:V877"/>
  </mergeCells>
  <pageMargins left="0.70866141732283472" right="0.70866141732283472" top="0.78740157480314965" bottom="0.78740157480314965" header="0.31496062992125984" footer="0.31496062992125984"/>
  <pageSetup paperSize="9" scale="35" orientation="portrait" r:id="rId1"/>
  <rowBreaks count="2" manualBreakCount="2">
    <brk id="934" max="16383" man="1"/>
    <brk id="9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lenovo_1</dc:creator>
  <cp:lastModifiedBy>Petra Kovaříková</cp:lastModifiedBy>
  <cp:lastPrinted>2016-12-28T10:13:09Z</cp:lastPrinted>
  <dcterms:created xsi:type="dcterms:W3CDTF">2016-10-04T09:35:24Z</dcterms:created>
  <dcterms:modified xsi:type="dcterms:W3CDTF">2016-12-28T10:20:26Z</dcterms:modified>
</cp:coreProperties>
</file>